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üldöttgyűlések\2020\KGY dokumentumok\"/>
    </mc:Choice>
  </mc:AlternateContent>
  <bookViews>
    <workbookView xWindow="0" yWindow="0" windowWidth="19200" windowHeight="6470" activeTab="3"/>
  </bookViews>
  <sheets>
    <sheet name="fedlap" sheetId="2" r:id="rId1"/>
    <sheet name="Összegző" sheetId="15" r:id="rId2"/>
    <sheet name="Bevételek" sheetId="10" r:id="rId3"/>
    <sheet name="Költségek" sheetId="9" r:id="rId4"/>
    <sheet name="Titkárság költségei" sheetId="11" r:id="rId5"/>
    <sheet name="Pályázatok költségei" sheetId="12" r:id="rId6"/>
  </sheets>
  <definedNames>
    <definedName name="_xlnm.Print_Titles" localSheetId="3">Költségek!$1:$4</definedName>
    <definedName name="_xlnm.Print_Titles" localSheetId="5">'Pályázatok költségei'!$1:$3</definedName>
    <definedName name="_xlnm.Print_Titles" localSheetId="4">'Titkárság költségei'!$1:$3</definedName>
    <definedName name="_xlnm.Print_Area" localSheetId="2">Bevételek!$A$1:$H$25</definedName>
    <definedName name="_xlnm.Print_Area" localSheetId="0">fedlap!$A$5:$AG$61</definedName>
    <definedName name="_xlnm.Print_Area" localSheetId="3">Költségek!$A$1:$H$86</definedName>
    <definedName name="_xlnm.Print_Area" localSheetId="5">'Pályázatok költségei'!$A$1:$D$85</definedName>
    <definedName name="_xlnm.Print_Area" localSheetId="4">'Titkárság költségei'!$A$1:$D$85</definedName>
  </definedNames>
  <calcPr calcId="162913"/>
</workbook>
</file>

<file path=xl/calcChain.xml><?xml version="1.0" encoding="utf-8"?>
<calcChain xmlns="http://schemas.openxmlformats.org/spreadsheetml/2006/main">
  <c r="D12" i="11" l="1"/>
  <c r="D30" i="11"/>
  <c r="D32" i="11"/>
  <c r="D38" i="11"/>
  <c r="D45" i="11"/>
  <c r="D60" i="11"/>
  <c r="D45" i="12"/>
  <c r="D31" i="12"/>
  <c r="D26" i="12"/>
  <c r="D27" i="11"/>
  <c r="D69" i="11"/>
  <c r="D27" i="12"/>
  <c r="F12" i="10" l="1"/>
  <c r="D81" i="11"/>
  <c r="D55" i="11"/>
  <c r="D14" i="11"/>
  <c r="D7" i="11"/>
  <c r="D11" i="11"/>
  <c r="F85" i="9"/>
  <c r="G18" i="10"/>
  <c r="F19" i="10"/>
  <c r="F13" i="10"/>
  <c r="C85" i="11" l="1"/>
  <c r="C24" i="9" l="1"/>
  <c r="C38" i="12" l="1"/>
  <c r="C24" i="12"/>
  <c r="C27" i="12"/>
  <c r="C26" i="12"/>
  <c r="C31" i="12"/>
  <c r="C30" i="12"/>
  <c r="E9" i="10" l="1"/>
  <c r="H25" i="10" l="1"/>
  <c r="H24" i="10"/>
  <c r="H8" i="10" l="1"/>
  <c r="D49" i="11" l="1"/>
  <c r="B40" i="15" l="1"/>
  <c r="B23" i="15" s="1"/>
  <c r="F32" i="9" l="1"/>
  <c r="G56" i="9"/>
  <c r="D37" i="12"/>
  <c r="G86" i="9"/>
  <c r="G85" i="9"/>
  <c r="G84" i="9"/>
  <c r="G83" i="9"/>
  <c r="G82" i="9"/>
  <c r="G80" i="9"/>
  <c r="G79" i="9"/>
  <c r="G78" i="9"/>
  <c r="H78" i="9" s="1"/>
  <c r="G77" i="9"/>
  <c r="G75" i="9"/>
  <c r="G74" i="9"/>
  <c r="G73" i="9"/>
  <c r="G72" i="9"/>
  <c r="G70" i="9"/>
  <c r="G69" i="9"/>
  <c r="G68" i="9"/>
  <c r="G67" i="9"/>
  <c r="G66" i="9"/>
  <c r="G65" i="9"/>
  <c r="G64" i="9"/>
  <c r="G63" i="9" s="1"/>
  <c r="G61" i="9"/>
  <c r="G60" i="9"/>
  <c r="G59" i="9"/>
  <c r="G53" i="9"/>
  <c r="G52" i="9"/>
  <c r="G51" i="9"/>
  <c r="G49" i="9"/>
  <c r="G48" i="9"/>
  <c r="G46" i="9"/>
  <c r="G45" i="9"/>
  <c r="G44" i="9"/>
  <c r="G43" i="9"/>
  <c r="G42" i="9"/>
  <c r="G40" i="9"/>
  <c r="G39" i="9"/>
  <c r="G38" i="9" s="1"/>
  <c r="G37" i="9"/>
  <c r="G36" i="9"/>
  <c r="G35" i="9"/>
  <c r="G34" i="9"/>
  <c r="G33" i="9"/>
  <c r="G32" i="9"/>
  <c r="G31" i="9"/>
  <c r="G30" i="9"/>
  <c r="G28" i="9"/>
  <c r="G27" i="9"/>
  <c r="G25" i="9"/>
  <c r="G24" i="9"/>
  <c r="G22" i="9"/>
  <c r="G21" i="9"/>
  <c r="G20" i="9"/>
  <c r="G19" i="9"/>
  <c r="G18" i="9" s="1"/>
  <c r="G17" i="9"/>
  <c r="G15" i="9"/>
  <c r="G14" i="9"/>
  <c r="G13" i="9"/>
  <c r="G12" i="9"/>
  <c r="G11" i="9"/>
  <c r="G9" i="9"/>
  <c r="G8" i="9"/>
  <c r="F86" i="9"/>
  <c r="H86" i="9" s="1"/>
  <c r="F84" i="9"/>
  <c r="H84" i="9" s="1"/>
  <c r="F83" i="9"/>
  <c r="F82" i="9"/>
  <c r="F80" i="9"/>
  <c r="F79" i="9"/>
  <c r="H79" i="9" s="1"/>
  <c r="F78" i="9"/>
  <c r="F77" i="9"/>
  <c r="F75" i="9"/>
  <c r="H75" i="9" s="1"/>
  <c r="F74" i="9"/>
  <c r="H74" i="9" s="1"/>
  <c r="F73" i="9"/>
  <c r="F72" i="9"/>
  <c r="F70" i="9"/>
  <c r="F69" i="9"/>
  <c r="F68" i="9"/>
  <c r="F67" i="9"/>
  <c r="H67" i="9" s="1"/>
  <c r="F66" i="9"/>
  <c r="F65" i="9"/>
  <c r="H65" i="9" s="1"/>
  <c r="F64" i="9"/>
  <c r="F61" i="9"/>
  <c r="F60" i="9"/>
  <c r="F59" i="9"/>
  <c r="H59" i="9" s="1"/>
  <c r="F58" i="9"/>
  <c r="F57" i="9"/>
  <c r="F56" i="9"/>
  <c r="F53" i="9"/>
  <c r="H53" i="9" s="1"/>
  <c r="F52" i="9"/>
  <c r="F51" i="9"/>
  <c r="H51" i="9" s="1"/>
  <c r="F49" i="9"/>
  <c r="F48" i="9"/>
  <c r="F46" i="9"/>
  <c r="F45" i="9"/>
  <c r="H45" i="9" s="1"/>
  <c r="F44" i="9"/>
  <c r="F43" i="9"/>
  <c r="H43" i="9" s="1"/>
  <c r="F42" i="9"/>
  <c r="F40" i="9"/>
  <c r="F39" i="9"/>
  <c r="F37" i="9"/>
  <c r="F36" i="9"/>
  <c r="F35" i="9"/>
  <c r="F34" i="9"/>
  <c r="F33" i="9"/>
  <c r="F31" i="9"/>
  <c r="F30" i="9"/>
  <c r="H30" i="9" s="1"/>
  <c r="F28" i="9"/>
  <c r="F27" i="9"/>
  <c r="F25" i="9"/>
  <c r="F24" i="9"/>
  <c r="H24" i="9" s="1"/>
  <c r="F22" i="9"/>
  <c r="H22" i="9" s="1"/>
  <c r="F21" i="9"/>
  <c r="F20" i="9"/>
  <c r="H20" i="9" s="1"/>
  <c r="F19" i="9"/>
  <c r="F17" i="9"/>
  <c r="F11" i="9"/>
  <c r="F15" i="9"/>
  <c r="F14" i="9"/>
  <c r="H14" i="9" s="1"/>
  <c r="F13" i="9"/>
  <c r="F12" i="9"/>
  <c r="H12" i="9" s="1"/>
  <c r="F9" i="9"/>
  <c r="F8" i="9"/>
  <c r="H8" i="9" s="1"/>
  <c r="D22" i="12"/>
  <c r="D80" i="12"/>
  <c r="D75" i="12"/>
  <c r="D70" i="12"/>
  <c r="D62" i="12"/>
  <c r="D61" i="12" s="1"/>
  <c r="G58" i="9"/>
  <c r="G57" i="9"/>
  <c r="D49" i="12"/>
  <c r="D46" i="12" s="1"/>
  <c r="D40" i="12"/>
  <c r="D28" i="12"/>
  <c r="D25" i="12"/>
  <c r="D17" i="12"/>
  <c r="D9" i="12"/>
  <c r="D6" i="12" s="1"/>
  <c r="D75" i="11"/>
  <c r="D80" i="11"/>
  <c r="D70" i="11"/>
  <c r="D62" i="11"/>
  <c r="D54" i="11"/>
  <c r="D46" i="11"/>
  <c r="D40" i="11"/>
  <c r="D37" i="11"/>
  <c r="D25" i="11"/>
  <c r="D22" i="11"/>
  <c r="D17" i="11"/>
  <c r="D9" i="11"/>
  <c r="D6" i="11" s="1"/>
  <c r="G10" i="9"/>
  <c r="G7" i="9" s="1"/>
  <c r="H23" i="10"/>
  <c r="H22" i="10"/>
  <c r="H21" i="10"/>
  <c r="G20" i="10"/>
  <c r="F20" i="10"/>
  <c r="H19" i="10"/>
  <c r="H18" i="10"/>
  <c r="H17" i="10"/>
  <c r="H16" i="10"/>
  <c r="H15" i="10"/>
  <c r="G14" i="10"/>
  <c r="F14" i="10"/>
  <c r="H13" i="10"/>
  <c r="H12" i="10"/>
  <c r="G11" i="10"/>
  <c r="F11" i="10"/>
  <c r="H10" i="10"/>
  <c r="H9" i="10"/>
  <c r="H7" i="10"/>
  <c r="G6" i="10"/>
  <c r="F6" i="10"/>
  <c r="C40" i="15"/>
  <c r="G71" i="9" l="1"/>
  <c r="G62" i="9" s="1"/>
  <c r="G81" i="9"/>
  <c r="H15" i="9"/>
  <c r="H48" i="9"/>
  <c r="G41" i="9"/>
  <c r="H17" i="9"/>
  <c r="H28" i="9"/>
  <c r="H72" i="9"/>
  <c r="H82" i="9"/>
  <c r="H61" i="9"/>
  <c r="H69" i="9"/>
  <c r="H35" i="9"/>
  <c r="H34" i="9"/>
  <c r="G55" i="9"/>
  <c r="D54" i="12"/>
  <c r="D53" i="12" s="1"/>
  <c r="H57" i="9"/>
  <c r="H36" i="9"/>
  <c r="F76" i="9"/>
  <c r="H44" i="9"/>
  <c r="G76" i="9"/>
  <c r="F50" i="9"/>
  <c r="F47" i="9" s="1"/>
  <c r="H85" i="9"/>
  <c r="H20" i="10"/>
  <c r="H13" i="9"/>
  <c r="H33" i="9"/>
  <c r="D28" i="11"/>
  <c r="D15" i="11" s="1"/>
  <c r="D5" i="11" s="1"/>
  <c r="H70" i="9"/>
  <c r="H37" i="9"/>
  <c r="H31" i="9"/>
  <c r="G29" i="9"/>
  <c r="H25" i="9"/>
  <c r="H23" i="9" s="1"/>
  <c r="G23" i="9"/>
  <c r="H56" i="9"/>
  <c r="H80" i="9"/>
  <c r="D61" i="11"/>
  <c r="D53" i="11" s="1"/>
  <c r="H66" i="9"/>
  <c r="H60" i="9"/>
  <c r="H49" i="9"/>
  <c r="H46" i="9"/>
  <c r="F38" i="9"/>
  <c r="H40" i="9"/>
  <c r="F26" i="9"/>
  <c r="H27" i="9"/>
  <c r="F18" i="9"/>
  <c r="H11" i="10"/>
  <c r="G5" i="10"/>
  <c r="C11" i="15" s="1"/>
  <c r="H6" i="10"/>
  <c r="H32" i="9"/>
  <c r="H42" i="9"/>
  <c r="H52" i="9"/>
  <c r="H50" i="9" s="1"/>
  <c r="H58" i="9"/>
  <c r="H64" i="9"/>
  <c r="H68" i="9"/>
  <c r="H73" i="9"/>
  <c r="H21" i="9"/>
  <c r="H83" i="9"/>
  <c r="H81" i="9" s="1"/>
  <c r="F10" i="9"/>
  <c r="F7" i="9" s="1"/>
  <c r="H9" i="9"/>
  <c r="D15" i="12"/>
  <c r="D5" i="12" s="1"/>
  <c r="F23" i="9"/>
  <c r="G26" i="9"/>
  <c r="F29" i="9"/>
  <c r="H39" i="9"/>
  <c r="F41" i="9"/>
  <c r="G50" i="9"/>
  <c r="G47" i="9" s="1"/>
  <c r="H11" i="9"/>
  <c r="H19" i="9"/>
  <c r="F55" i="9"/>
  <c r="F63" i="9"/>
  <c r="F71" i="9"/>
  <c r="H77" i="9"/>
  <c r="F81" i="9"/>
  <c r="F5" i="10"/>
  <c r="B11" i="15" s="1"/>
  <c r="H14" i="10"/>
  <c r="G54" i="9" l="1"/>
  <c r="H71" i="9"/>
  <c r="H26" i="9"/>
  <c r="H76" i="9"/>
  <c r="H63" i="9"/>
  <c r="H55" i="9"/>
  <c r="H38" i="9"/>
  <c r="H5" i="10"/>
  <c r="H29" i="9"/>
  <c r="G16" i="9"/>
  <c r="G6" i="9" s="1"/>
  <c r="H47" i="9"/>
  <c r="F62" i="9"/>
  <c r="F54" i="9" s="1"/>
  <c r="H41" i="9"/>
  <c r="F16" i="9"/>
  <c r="F6" i="9" s="1"/>
  <c r="D11" i="15"/>
  <c r="C17" i="15" s="1"/>
  <c r="H10" i="9"/>
  <c r="H7" i="9" s="1"/>
  <c r="H18" i="9"/>
  <c r="D4" i="12"/>
  <c r="D4" i="11"/>
  <c r="G5" i="9" l="1"/>
  <c r="C12" i="15" s="1"/>
  <c r="C13" i="15" s="1"/>
  <c r="B24" i="15"/>
  <c r="H62" i="9"/>
  <c r="H54" i="9"/>
  <c r="H16" i="9"/>
  <c r="H6" i="9" s="1"/>
  <c r="F5" i="9"/>
  <c r="B12" i="15" s="1"/>
  <c r="H5" i="9" l="1"/>
  <c r="D12" i="15"/>
  <c r="B13" i="15"/>
  <c r="C18" i="15" l="1"/>
  <c r="D13" i="15"/>
  <c r="B25" i="15" l="1"/>
  <c r="C37" i="12"/>
  <c r="D70" i="9" l="1"/>
  <c r="D37" i="9"/>
  <c r="C25" i="12"/>
  <c r="D32" i="9"/>
  <c r="D86" i="9"/>
  <c r="D85" i="9"/>
  <c r="D84" i="9"/>
  <c r="D83" i="9"/>
  <c r="D82" i="9"/>
  <c r="D80" i="9"/>
  <c r="D79" i="9"/>
  <c r="D78" i="9"/>
  <c r="D77" i="9"/>
  <c r="D75" i="9"/>
  <c r="D73" i="9"/>
  <c r="D74" i="9"/>
  <c r="D72" i="9"/>
  <c r="D68" i="9"/>
  <c r="D69" i="9"/>
  <c r="D65" i="9"/>
  <c r="D66" i="9"/>
  <c r="D67" i="9"/>
  <c r="D64" i="9"/>
  <c r="D59" i="9"/>
  <c r="D60" i="9"/>
  <c r="D61" i="9"/>
  <c r="D56" i="9"/>
  <c r="D52" i="9"/>
  <c r="D53" i="9"/>
  <c r="D51" i="9"/>
  <c r="D49" i="9"/>
  <c r="D48" i="9"/>
  <c r="D46" i="9"/>
  <c r="D43" i="9"/>
  <c r="D44" i="9"/>
  <c r="D45" i="9"/>
  <c r="D42" i="9"/>
  <c r="D40" i="9"/>
  <c r="D39" i="9"/>
  <c r="D35" i="9"/>
  <c r="D36" i="9"/>
  <c r="D31" i="9"/>
  <c r="D33" i="9"/>
  <c r="D34" i="9"/>
  <c r="D30" i="9"/>
  <c r="C75" i="12"/>
  <c r="C9" i="12"/>
  <c r="C6" i="12" s="1"/>
  <c r="C80" i="12"/>
  <c r="C70" i="12"/>
  <c r="C62" i="12"/>
  <c r="D58" i="9"/>
  <c r="C54" i="12"/>
  <c r="C49" i="12"/>
  <c r="C46" i="12" s="1"/>
  <c r="C40" i="12"/>
  <c r="C22" i="12"/>
  <c r="C17" i="12"/>
  <c r="C46" i="9"/>
  <c r="C75" i="9"/>
  <c r="C70" i="9"/>
  <c r="C68" i="9"/>
  <c r="C69" i="9"/>
  <c r="C61" i="9"/>
  <c r="C60" i="9"/>
  <c r="C53" i="9"/>
  <c r="C52" i="9"/>
  <c r="C51" i="9"/>
  <c r="C48" i="9"/>
  <c r="C40" i="11"/>
  <c r="C45" i="9"/>
  <c r="C37" i="9"/>
  <c r="C36" i="9"/>
  <c r="C31" i="9"/>
  <c r="C25" i="9"/>
  <c r="C22" i="11"/>
  <c r="C22" i="9"/>
  <c r="C17" i="9"/>
  <c r="C15" i="9"/>
  <c r="C14" i="9"/>
  <c r="C13" i="9"/>
  <c r="C12" i="9"/>
  <c r="C11" i="9"/>
  <c r="C9" i="9"/>
  <c r="C8" i="9"/>
  <c r="D57" i="9" l="1"/>
  <c r="C28" i="12"/>
  <c r="C15" i="12" s="1"/>
  <c r="C5" i="12" s="1"/>
  <c r="C61" i="12"/>
  <c r="C53" i="12" s="1"/>
  <c r="C4" i="12" l="1"/>
  <c r="E25" i="9" l="1"/>
  <c r="E24" i="9"/>
  <c r="E23" i="9" s="1"/>
  <c r="D23" i="9"/>
  <c r="C23" i="9"/>
  <c r="E45" i="9"/>
  <c r="C10" i="9"/>
  <c r="E15" i="10" l="1"/>
  <c r="E16" i="10"/>
  <c r="D9" i="9" l="1"/>
  <c r="D8" i="9"/>
  <c r="D15" i="9"/>
  <c r="D14" i="9"/>
  <c r="D13" i="9"/>
  <c r="D12" i="9"/>
  <c r="D11" i="9"/>
  <c r="D17" i="9"/>
  <c r="D22" i="9"/>
  <c r="D21" i="9"/>
  <c r="D20" i="9"/>
  <c r="D19" i="9"/>
  <c r="D28" i="9"/>
  <c r="D27" i="9"/>
  <c r="D50" i="9" l="1"/>
  <c r="D41" i="9"/>
  <c r="D10" i="9"/>
  <c r="C21" i="9"/>
  <c r="C28" i="9"/>
  <c r="C27" i="9"/>
  <c r="C35" i="9"/>
  <c r="C34" i="9"/>
  <c r="C33" i="9"/>
  <c r="C32" i="9"/>
  <c r="C30" i="9"/>
  <c r="C40" i="9"/>
  <c r="C44" i="9"/>
  <c r="C43" i="9"/>
  <c r="C42" i="9"/>
  <c r="C49" i="9"/>
  <c r="C59" i="9"/>
  <c r="C74" i="9"/>
  <c r="C73" i="9"/>
  <c r="C72" i="9"/>
  <c r="C80" i="9"/>
  <c r="C79" i="9"/>
  <c r="C78" i="9"/>
  <c r="C77" i="9"/>
  <c r="C85" i="9"/>
  <c r="C84" i="9"/>
  <c r="C83" i="9"/>
  <c r="C20" i="9"/>
  <c r="C86" i="9"/>
  <c r="E86" i="9" s="1"/>
  <c r="C19" i="9"/>
  <c r="C82" i="9"/>
  <c r="C41" i="9" l="1"/>
  <c r="D7" i="9"/>
  <c r="C39" i="9" l="1"/>
  <c r="E39" i="9" s="1"/>
  <c r="C64" i="9"/>
  <c r="E64" i="9" s="1"/>
  <c r="C67" i="9"/>
  <c r="E67" i="9" s="1"/>
  <c r="E69" i="9"/>
  <c r="C58" i="9"/>
  <c r="E58" i="9" s="1"/>
  <c r="C57" i="9"/>
  <c r="E57" i="9" s="1"/>
  <c r="E25" i="10"/>
  <c r="E24" i="10"/>
  <c r="E23" i="10"/>
  <c r="E22" i="10"/>
  <c r="E21" i="10"/>
  <c r="E19" i="10"/>
  <c r="E18" i="10"/>
  <c r="E17" i="10"/>
  <c r="E13" i="10"/>
  <c r="E12" i="10"/>
  <c r="E10" i="10"/>
  <c r="E8" i="10"/>
  <c r="E7" i="10"/>
  <c r="D6" i="10"/>
  <c r="D11" i="10"/>
  <c r="D14" i="10"/>
  <c r="D20" i="10"/>
  <c r="C20" i="10"/>
  <c r="C14" i="10"/>
  <c r="C11" i="10"/>
  <c r="C6" i="10"/>
  <c r="E30" i="9"/>
  <c r="C80" i="11"/>
  <c r="C75" i="11"/>
  <c r="C49" i="11"/>
  <c r="C46" i="11" s="1"/>
  <c r="C28" i="11"/>
  <c r="C25" i="11"/>
  <c r="C17" i="11"/>
  <c r="C9" i="11"/>
  <c r="C6" i="11" s="1"/>
  <c r="E85" i="9"/>
  <c r="E84" i="9"/>
  <c r="E83" i="9"/>
  <c r="E82" i="9"/>
  <c r="E80" i="9"/>
  <c r="E79" i="9"/>
  <c r="E78" i="9"/>
  <c r="E77" i="9"/>
  <c r="E75" i="9"/>
  <c r="E74" i="9"/>
  <c r="E73" i="9"/>
  <c r="E72" i="9"/>
  <c r="E70" i="9"/>
  <c r="E68" i="9"/>
  <c r="E61" i="9"/>
  <c r="E60" i="9"/>
  <c r="E59" i="9"/>
  <c r="E53" i="9"/>
  <c r="E52" i="9"/>
  <c r="E51" i="9"/>
  <c r="E49" i="9"/>
  <c r="E48" i="9"/>
  <c r="E46" i="9"/>
  <c r="E44" i="9"/>
  <c r="E43" i="9"/>
  <c r="E42" i="9"/>
  <c r="E40" i="9"/>
  <c r="E37" i="9"/>
  <c r="E36" i="9"/>
  <c r="E35" i="9"/>
  <c r="E34" i="9"/>
  <c r="E33" i="9"/>
  <c r="E32" i="9"/>
  <c r="E31" i="9"/>
  <c r="E28" i="9"/>
  <c r="E27" i="9"/>
  <c r="E22" i="9"/>
  <c r="E21" i="9"/>
  <c r="E20" i="9"/>
  <c r="E19" i="9"/>
  <c r="E15" i="9"/>
  <c r="E14" i="9"/>
  <c r="E13" i="9"/>
  <c r="E12" i="9"/>
  <c r="E11" i="9"/>
  <c r="E9" i="9"/>
  <c r="E8" i="9"/>
  <c r="C7" i="9"/>
  <c r="D18" i="9"/>
  <c r="C18" i="9"/>
  <c r="D26" i="9"/>
  <c r="C29" i="9"/>
  <c r="D38" i="9"/>
  <c r="C50" i="9"/>
  <c r="C47" i="9" s="1"/>
  <c r="D47" i="9"/>
  <c r="D55" i="9"/>
  <c r="D63" i="9"/>
  <c r="D71" i="9"/>
  <c r="C71" i="9"/>
  <c r="D76" i="9"/>
  <c r="C76" i="9"/>
  <c r="D81" i="9"/>
  <c r="C81" i="9"/>
  <c r="C65" i="9" l="1"/>
  <c r="E65" i="9" s="1"/>
  <c r="C66" i="9"/>
  <c r="E66" i="9" s="1"/>
  <c r="E41" i="9"/>
  <c r="C37" i="11"/>
  <c r="C15" i="11" s="1"/>
  <c r="C5" i="11" s="1"/>
  <c r="C38" i="9"/>
  <c r="E26" i="9"/>
  <c r="E71" i="9"/>
  <c r="C54" i="11"/>
  <c r="C56" i="9"/>
  <c r="C55" i="9" s="1"/>
  <c r="E11" i="10"/>
  <c r="E20" i="10"/>
  <c r="D62" i="9"/>
  <c r="D54" i="9" s="1"/>
  <c r="E81" i="9"/>
  <c r="E29" i="9"/>
  <c r="D29" i="9"/>
  <c r="E38" i="9"/>
  <c r="E10" i="9"/>
  <c r="E7" i="9" s="1"/>
  <c r="E18" i="9"/>
  <c r="E50" i="9"/>
  <c r="E47" i="9" s="1"/>
  <c r="E76" i="9"/>
  <c r="D5" i="10"/>
  <c r="C4" i="15" s="1"/>
  <c r="E14" i="10"/>
  <c r="E6" i="10"/>
  <c r="C70" i="11"/>
  <c r="C5" i="10"/>
  <c r="B4" i="15" s="1"/>
  <c r="C26" i="9"/>
  <c r="E63" i="9" l="1"/>
  <c r="E62" i="9" s="1"/>
  <c r="C62" i="11"/>
  <c r="C61" i="11" s="1"/>
  <c r="C53" i="11" s="1"/>
  <c r="C4" i="11" s="1"/>
  <c r="C63" i="9"/>
  <c r="C62" i="9" s="1"/>
  <c r="C54" i="9" s="1"/>
  <c r="E56" i="9"/>
  <c r="E55" i="9" s="1"/>
  <c r="D4" i="15"/>
  <c r="E5" i="10"/>
  <c r="B17" i="15" s="1"/>
  <c r="D17" i="15" s="1"/>
  <c r="C16" i="9"/>
  <c r="C6" i="9" s="1"/>
  <c r="E54" i="9" l="1"/>
  <c r="C5" i="9"/>
  <c r="B5" i="15" s="1"/>
  <c r="B6" i="15" s="1"/>
  <c r="E17" i="9"/>
  <c r="E16" i="9" s="1"/>
  <c r="E6" i="9" s="1"/>
  <c r="D16" i="9"/>
  <c r="D6" i="9" s="1"/>
  <c r="D5" i="9" s="1"/>
  <c r="C5" i="15" s="1"/>
  <c r="E5" i="9" l="1"/>
  <c r="B18" i="15" s="1"/>
  <c r="D18" i="15" s="1"/>
  <c r="D5" i="15"/>
  <c r="C6" i="15"/>
  <c r="D6" i="15" l="1"/>
  <c r="B26" i="15"/>
</calcChain>
</file>

<file path=xl/sharedStrings.xml><?xml version="1.0" encoding="utf-8"?>
<sst xmlns="http://schemas.openxmlformats.org/spreadsheetml/2006/main" count="623" uniqueCount="241">
  <si>
    <t>4. számú melléklet a …/2000. (……)Korm. rendelethez</t>
  </si>
  <si>
    <t xml:space="preserve">[A 217/1998. (XII.30.)Korm. rendelet  2. számú mellékletének fedőlapjai, továbbá a </t>
  </si>
  <si>
    <t>02, 06R, 07, 10R, 12, 16, 21, 21R, 34, 35, 40, 43 és 54 űrlapjai a következők szerint módosulnak:]</t>
  </si>
  <si>
    <t>A szerv megnevezése, székhelye:</t>
  </si>
  <si>
    <t>.................................................................................</t>
  </si>
  <si>
    <t>4.</t>
  </si>
  <si>
    <t>3.</t>
  </si>
  <si>
    <t>2.</t>
  </si>
  <si>
    <t>1.</t>
  </si>
  <si>
    <t>12.</t>
  </si>
  <si>
    <t>11.</t>
  </si>
  <si>
    <t>10.</t>
  </si>
  <si>
    <t>9.</t>
  </si>
  <si>
    <t>8.</t>
  </si>
  <si>
    <t>7.</t>
  </si>
  <si>
    <t>6.</t>
  </si>
  <si>
    <t>5.</t>
  </si>
  <si>
    <t>Sor-szám</t>
  </si>
  <si>
    <t>Összesen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</si>
  <si>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</si>
  <si>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</si>
  <si>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</si>
  <si>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</si>
  <si>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</si>
  <si>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</si>
  <si>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</si>
  <si>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</si>
  <si>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</si>
  <si>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</si>
  <si>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</si>
  <si>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</si>
  <si>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</si>
  <si>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</si>
  <si>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</si>
  <si>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</si>
  <si>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</si>
  <si>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</si>
  <si>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</si>
  <si>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</si>
  <si>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</si>
  <si>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</si>
  <si>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</si>
  <si>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</si>
  <si>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</si>
  <si>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</si>
  <si>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</si>
  <si>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</si>
  <si>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</si>
  <si>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</si>
  <si>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</si>
  <si>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</si>
  <si>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</si>
  <si>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</si>
  <si>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</si>
  <si>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</si>
  <si>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</si>
  <si>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</si>
  <si>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Jutalmak</t>
  </si>
  <si>
    <t>51.</t>
  </si>
  <si>
    <t>52.</t>
  </si>
  <si>
    <t>53.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</si>
  <si>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</si>
  <si>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</si>
  <si>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</si>
  <si>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</si>
  <si>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</si>
  <si>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</si>
  <si>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</si>
  <si>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</si>
  <si>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</si>
  <si>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</si>
  <si>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</si>
  <si>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</si>
  <si>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</si>
  <si>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</si>
  <si>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</si>
  <si>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</si>
  <si>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</si>
  <si>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</si>
  <si>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Települési Önkormányzatok Országos Szövetsége</t>
  </si>
  <si>
    <t>1071 Budapest, Damjanich u. 44. III/1.</t>
  </si>
  <si>
    <t>TÖOSZ elnöke</t>
  </si>
  <si>
    <t>Rovat megnevezés</t>
  </si>
  <si>
    <t>Irodai anyagok</t>
  </si>
  <si>
    <t>Könyv, folyóirat, CD</t>
  </si>
  <si>
    <t>Üzemanyagköltség</t>
  </si>
  <si>
    <t>Egyéb anyagköltség</t>
  </si>
  <si>
    <t>Szállítás-rakodás, raktározás költségei</t>
  </si>
  <si>
    <t>Karbantartási költségek</t>
  </si>
  <si>
    <t>Szakértői díjak</t>
  </si>
  <si>
    <t>Hatósági igazg. szolg. díjak, illetékek</t>
  </si>
  <si>
    <t>Bankköltség</t>
  </si>
  <si>
    <t>Cégautóadó</t>
  </si>
  <si>
    <t>Alapbérek</t>
  </si>
  <si>
    <t>Egyéb bérek</t>
  </si>
  <si>
    <t>Napidíjak</t>
  </si>
  <si>
    <t>Reprezentációs költségek</t>
  </si>
  <si>
    <t>Szociális hozzájárulási adó</t>
  </si>
  <si>
    <t>Díjalapok, önkormányzatok támogatása</t>
  </si>
  <si>
    <t>Adók, illetékek hozzájárulások</t>
  </si>
  <si>
    <t>Rezsiköltségek (7+8)</t>
  </si>
  <si>
    <t>adatok ezer Ft-ban</t>
  </si>
  <si>
    <t xml:space="preserve">           Gázenergia</t>
  </si>
  <si>
    <t xml:space="preserve">           Villamos energia</t>
  </si>
  <si>
    <t xml:space="preserve">          Belföldi kiküldetés</t>
  </si>
  <si>
    <t xml:space="preserve">          Külföldi kiküldetés</t>
  </si>
  <si>
    <t xml:space="preserve">          Honlapkarbantartás</t>
  </si>
  <si>
    <t xml:space="preserve">          Szakértői díjak</t>
  </si>
  <si>
    <t xml:space="preserve">          Fordítás, tolmácsolás, lektorlás</t>
  </si>
  <si>
    <t xml:space="preserve">          Előadás, óraadás</t>
  </si>
  <si>
    <t xml:space="preserve">         Cikk, tanulmány írása</t>
  </si>
  <si>
    <t xml:space="preserve">         Promóciós kiadások</t>
  </si>
  <si>
    <t xml:space="preserve">         Számviteli szolgáltatás</t>
  </si>
  <si>
    <t xml:space="preserve">         Egyéb szakmai szolgáltatás</t>
  </si>
  <si>
    <t xml:space="preserve">         Telefonköltség + internet költség</t>
  </si>
  <si>
    <t xml:space="preserve">          Eszközök, webtárhely bérleti díja</t>
  </si>
  <si>
    <t xml:space="preserve">         Postaköltség</t>
  </si>
  <si>
    <t xml:space="preserve">         Tagsági díjak</t>
  </si>
  <si>
    <t xml:space="preserve">         Üzemegészségügyi szolgáltatás</t>
  </si>
  <si>
    <t xml:space="preserve">         Egyéb igénybevett szolgáltatások</t>
  </si>
  <si>
    <t xml:space="preserve">          Étkezési hozzájárulás</t>
  </si>
  <si>
    <t xml:space="preserve">          Egészségpénztári hozzájárulás</t>
  </si>
  <si>
    <t xml:space="preserve">          BKV bérlet juttatás</t>
  </si>
  <si>
    <t xml:space="preserve">         Kifizető által juttatások után fizetendő 15%-os SZJA</t>
  </si>
  <si>
    <t xml:space="preserve">         Kifizető által juttatások után fizetendő 22%-os EHO</t>
  </si>
  <si>
    <t xml:space="preserve">         Kifizető által juttatások után fizetendő 27 %-os EHO</t>
  </si>
  <si>
    <t>73.</t>
  </si>
  <si>
    <t>74.</t>
  </si>
  <si>
    <t>Konferencia szervezés</t>
  </si>
  <si>
    <t>Oktatás</t>
  </si>
  <si>
    <t>Egyéb gazdasági tevékenység bevétele</t>
  </si>
  <si>
    <t>Kártérítések, költségtérítések</t>
  </si>
  <si>
    <t>Postaköltség hozzájárulás</t>
  </si>
  <si>
    <t>Pályázati bevételek</t>
  </si>
  <si>
    <t>Egyéb támogatások</t>
  </si>
  <si>
    <t>Kamatbevétel</t>
  </si>
  <si>
    <t>75.</t>
  </si>
  <si>
    <t>Végkielégítések</t>
  </si>
  <si>
    <t>76.</t>
  </si>
  <si>
    <t>77.</t>
  </si>
  <si>
    <t>Függő kiadások</t>
  </si>
  <si>
    <t>Alaptevékenység bevételei (+3+4+5+6)</t>
  </si>
  <si>
    <t>Lakáskölcsön törlesztés</t>
  </si>
  <si>
    <t>Függő bevételek</t>
  </si>
  <si>
    <t>78.</t>
  </si>
  <si>
    <t>Általános</t>
  </si>
  <si>
    <t>Pályázat</t>
  </si>
  <si>
    <t>54.</t>
  </si>
  <si>
    <t>Egy összegben leírt eszközök bezerzése</t>
  </si>
  <si>
    <t>Anyagköltség (4+5+6+9+10+11)</t>
  </si>
  <si>
    <t>Bérleti díjak (15+16+17)</t>
  </si>
  <si>
    <t>MŰKÖDÉSI BEVÉTELEK ÖSSZESEN (2+7+10+16+19+20+21)</t>
  </si>
  <si>
    <t>Vállalkozási tevékenység bevételei (8+9)</t>
  </si>
  <si>
    <t>Egyéb bevételek (11+12+13+14+15)</t>
  </si>
  <si>
    <t>Pénzügyi műveletek bevételei (17+18)</t>
  </si>
  <si>
    <t xml:space="preserve">          Terembérlet díja</t>
  </si>
  <si>
    <t xml:space="preserve">          Közös költség</t>
  </si>
  <si>
    <t>Lízingdíj</t>
  </si>
  <si>
    <t>Egyenleg</t>
  </si>
  <si>
    <t>Összes bevétel</t>
  </si>
  <si>
    <t>Összes kiadás</t>
  </si>
  <si>
    <t>Árfolyamnyereség</t>
  </si>
  <si>
    <t>Tagdíjhátralék befizetések</t>
  </si>
  <si>
    <t>Kiküldetésekkel kapcsolatos költségtérítés</t>
  </si>
  <si>
    <t xml:space="preserve">         Pályázatok céltámámogatások egyéb költségei (nem reprezentáció)</t>
  </si>
  <si>
    <t xml:space="preserve">         Gépkocsibiztosítás</t>
  </si>
  <si>
    <t xml:space="preserve">         Helyiségbiztosítás</t>
  </si>
  <si>
    <t xml:space="preserve">          Önkéntes nyugdíjpénztári hozzájárulás</t>
  </si>
  <si>
    <t>Hitelkamatok</t>
  </si>
  <si>
    <t>Árfolyamveszteség</t>
  </si>
  <si>
    <t>Kitüntetések pénzdíja</t>
  </si>
  <si>
    <t>Hirdetésszervezés</t>
  </si>
  <si>
    <t>Tab város támogatása</t>
  </si>
  <si>
    <t>Terv</t>
  </si>
  <si>
    <t>eFt</t>
  </si>
  <si>
    <t>Bevételek összesen:</t>
  </si>
  <si>
    <t>Kiadások összesen:</t>
  </si>
  <si>
    <t>Nyitó pénzkészlet:</t>
  </si>
  <si>
    <t>Bevételek:</t>
  </si>
  <si>
    <t>Kiadások:</t>
  </si>
  <si>
    <t>Záró pénzkészlet:</t>
  </si>
  <si>
    <t>Pénzkészlet:</t>
  </si>
  <si>
    <t>Elszámolási betétszámla:</t>
  </si>
  <si>
    <t>Pályázati elkülönített számla:</t>
  </si>
  <si>
    <t>Pályázati devizaszámla 1:</t>
  </si>
  <si>
    <t>Pályázati devizaszámla 2:</t>
  </si>
  <si>
    <t>Pályázati devizaszámla 3:</t>
  </si>
  <si>
    <t>Vállalati kártyafedezeti számla:</t>
  </si>
  <si>
    <t>Szolidaritási számla:</t>
  </si>
  <si>
    <t>Összesen:</t>
  </si>
  <si>
    <t xml:space="preserve">         Önkormányzat újság kiadási költségek</t>
  </si>
  <si>
    <t xml:space="preserve">         Egyéb kiadvány kiadási költségek</t>
  </si>
  <si>
    <t xml:space="preserve">         Takarítás</t>
  </si>
  <si>
    <t>Hirdetés, reklám, nyomdaköltségek (20+21)</t>
  </si>
  <si>
    <t>Utazási, kiküldetési költségek (23+24)</t>
  </si>
  <si>
    <t>Szakmai szolgáltatások (26+27+28+29+30+31+32+33)</t>
  </si>
  <si>
    <t>Telefon, posta, kommunikációs szolgolgáltatás (35+36)</t>
  </si>
  <si>
    <t>Egyéb igénybe vett szolgáltatások költégei (38+39+40+41+42)</t>
  </si>
  <si>
    <t>79.</t>
  </si>
  <si>
    <t>80.</t>
  </si>
  <si>
    <t>81.</t>
  </si>
  <si>
    <t>82.</t>
  </si>
  <si>
    <t>Egyéb szolgáltatások költségei (44+45+46+49)</t>
  </si>
  <si>
    <t>Biztosítási díjak (47+48)</t>
  </si>
  <si>
    <t>Személyi jellegű kifizetések (51+58)</t>
  </si>
  <si>
    <t>Bérköltség (52+53+54+55.+56+57)</t>
  </si>
  <si>
    <t>Személyi jellegű egyéb kifizetések (59+64+65+66+67+71)</t>
  </si>
  <si>
    <t>Béren kívüli juttatások (60+61+62+63)</t>
  </si>
  <si>
    <t>Személyi jellegű kifizetés adói (68+69+70)</t>
  </si>
  <si>
    <t>Egyéb ráfordítások (73+74+75+76)</t>
  </si>
  <si>
    <t>Pénzügyi műveletek ráfordításai (78+79)</t>
  </si>
  <si>
    <t>MŰKÖDÉSI KÖLTSÉGEK ÖSSSZESEN (2+50+72+77+80+81+82)</t>
  </si>
  <si>
    <t>Anyag jellegű ráfordítások (3+12+43)</t>
  </si>
  <si>
    <t>Igénybe vett szolgáltatások költségei (13+14+18+19+22+25+34+37)</t>
  </si>
  <si>
    <t xml:space="preserve"> terv eFt</t>
  </si>
  <si>
    <t xml:space="preserve"> tény eFt</t>
  </si>
  <si>
    <t>Tény</t>
  </si>
  <si>
    <t xml:space="preserve">           Villamos energia és vízdíj</t>
  </si>
  <si>
    <t>ÁFA bevétel</t>
  </si>
  <si>
    <t>Átadott pénzeszközök</t>
  </si>
  <si>
    <t xml:space="preserve">         Kifizető által juttatások után fizetendő 19,5%-os EHO</t>
  </si>
  <si>
    <t>2019. évi</t>
  </si>
  <si>
    <t>Összegzés 2019. évi terv adatok</t>
  </si>
  <si>
    <t>Összegzés 2019. évi tény adatok</t>
  </si>
  <si>
    <t>Működési bevételek 2019. évi adatok</t>
  </si>
  <si>
    <t>Működési kiadások 2019. évi adatok</t>
  </si>
  <si>
    <t>Titkárság költségei 2019. évi adatok</t>
  </si>
  <si>
    <t>Pályázatok költségei 2019. évi adatok</t>
  </si>
  <si>
    <t>2019. évi tagdíj</t>
  </si>
  <si>
    <t>Hirdetések, reklámtevékenység</t>
  </si>
  <si>
    <t>Pénztár</t>
  </si>
  <si>
    <t>2019. ÉVI ZÁRSZÁMADÁS</t>
  </si>
  <si>
    <t>Telefon, posta, kommunikációs szolgáltatás (35+36)</t>
  </si>
  <si>
    <t xml:space="preserve">          BKV bérletjuttatás</t>
  </si>
  <si>
    <t xml:space="preserve">         Pályázatok céltámogatások egyéb költségei (nem reprezentáció)</t>
  </si>
  <si>
    <t>Egyéb igénybe vett szolgáltatások költségei (38+39+40+41+42)</t>
  </si>
  <si>
    <t>ÁFA kifizetés (NAV-nak)</t>
  </si>
  <si>
    <t>Budapest, 2020. év május hó 25. nap</t>
  </si>
  <si>
    <t>Schmidt Jenő</t>
  </si>
  <si>
    <t>Dr. Gyergyák Ferenc</t>
  </si>
  <si>
    <t xml:space="preserve"> TÖOSZ főtitkára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</si>
</sst>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#,##0\ &quot;Ft&quot;;[Red]\-#,##0\ &quot;Ft&quot;"/>
    <numFmt numFmtId="164" formatCode="_-* #,##0\ _F_t_-;\-* #,##0\ _F_t_-;_-* &quot;-&quot;\ _F_t_-;_-@_-"/>
    <numFmt numFmtId="165" formatCode="#,##0_ ;\-#,##0\ "/>
    <numFmt numFmtId="166" formatCode="#,##0\ &quot;Ft&quot;"/>
  </numFmts>
  <fonts count="20" x14ac:knownFonts="1">
    <font>
      <sz val="10"/>
      <name val="MS Sans Serif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i/>
      <u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4"/>
      <name val="Arial"/>
      <family val="2"/>
      <charset val="238"/>
    </font>
    <font>
      <sz val="8.5"/>
      <name val="Arial"/>
      <family val="2"/>
      <charset val="238"/>
    </font>
    <font>
      <b/>
      <sz val="18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0"/>
      <color indexed="8"/>
      <name val="MS Sans Serif"/>
      <family val="2"/>
    </font>
    <font>
      <b/>
      <i/>
      <u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name val="MS Sans Serif"/>
      <charset val="238"/>
    </font>
    <font>
      <b/>
      <sz val="12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8" fillId="0" borderId="0"/>
    <xf numFmtId="0" fontId="11" fillId="0" borderId="0"/>
    <xf numFmtId="0" fontId="10" fillId="0" borderId="0"/>
    <xf numFmtId="0" fontId="2" fillId="0" borderId="0"/>
    <xf numFmtId="0" fontId="12" fillId="0" borderId="0"/>
    <xf numFmtId="0" fontId="11" fillId="0" borderId="0"/>
    <xf numFmtId="0" fontId="1" fillId="0" borderId="0"/>
    <xf numFmtId="0" fontId="8" fillId="0" borderId="0"/>
    <xf numFmtId="9" fontId="18" fillId="0" borderId="0" applyFont="0" applyFill="0" applyBorder="0" applyAlignment="0" applyProtection="0"/>
  </cellStyleXfs>
  <cellXfs count="182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/>
    <xf numFmtId="0" fontId="2" fillId="0" borderId="1" xfId="0" applyFont="1" applyBorder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0" borderId="0" xfId="0" applyFont="1" applyBorder="1"/>
    <xf numFmtId="0" fontId="2" fillId="2" borderId="5" xfId="0" applyFont="1" applyFill="1" applyBorder="1"/>
    <xf numFmtId="0" fontId="6" fillId="2" borderId="0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0" xfId="0" applyFont="1" applyFill="1" applyBorder="1" applyAlignment="1">
      <alignment horizontal="centerContinuous" vertical="top"/>
    </xf>
    <xf numFmtId="0" fontId="2" fillId="2" borderId="0" xfId="0" applyFont="1" applyFill="1" applyBorder="1" applyAlignment="1">
      <alignment vertical="top"/>
    </xf>
    <xf numFmtId="0" fontId="2" fillId="2" borderId="0" xfId="0" applyFont="1" applyFill="1" applyBorder="1" applyAlignment="1">
      <alignment horizontal="centerContinuous" vertical="top" wrapText="1"/>
    </xf>
    <xf numFmtId="0" fontId="0" fillId="0" borderId="9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Continuous" vertical="top"/>
    </xf>
    <xf numFmtId="0" fontId="6" fillId="2" borderId="1" xfId="0" applyFont="1" applyFill="1" applyBorder="1" applyAlignment="1">
      <alignment vertical="top"/>
    </xf>
    <xf numFmtId="0" fontId="2" fillId="0" borderId="1" xfId="0" applyFont="1" applyBorder="1" applyAlignment="1">
      <alignment horizontal="centerContinuous" vertical="top"/>
    </xf>
    <xf numFmtId="0" fontId="14" fillId="0" borderId="0" xfId="0" applyFont="1" applyAlignment="1">
      <alignment horizontal="center" vertical="center"/>
    </xf>
    <xf numFmtId="0" fontId="14" fillId="0" borderId="0" xfId="0" applyFont="1"/>
    <xf numFmtId="0" fontId="14" fillId="0" borderId="22" xfId="0" applyFont="1" applyBorder="1" applyAlignment="1">
      <alignment horizontal="center" vertical="center" wrapText="1"/>
    </xf>
    <xf numFmtId="0" fontId="14" fillId="0" borderId="22" xfId="0" applyFont="1" applyBorder="1"/>
    <xf numFmtId="0" fontId="16" fillId="0" borderId="22" xfId="0" applyFont="1" applyBorder="1"/>
    <xf numFmtId="0" fontId="17" fillId="0" borderId="22" xfId="0" applyFont="1" applyBorder="1"/>
    <xf numFmtId="0" fontId="14" fillId="3" borderId="17" xfId="0" applyFont="1" applyFill="1" applyBorder="1" applyAlignment="1">
      <alignment horizontal="center" vertical="center" wrapText="1"/>
    </xf>
    <xf numFmtId="0" fontId="14" fillId="4" borderId="17" xfId="0" applyFont="1" applyFill="1" applyBorder="1" applyAlignment="1">
      <alignment horizontal="center" vertical="center" wrapText="1"/>
    </xf>
    <xf numFmtId="0" fontId="14" fillId="5" borderId="17" xfId="0" applyFont="1" applyFill="1" applyBorder="1" applyAlignment="1">
      <alignment horizontal="center" vertical="center" wrapText="1"/>
    </xf>
    <xf numFmtId="0" fontId="13" fillId="5" borderId="17" xfId="0" applyFont="1" applyFill="1" applyBorder="1" applyAlignment="1">
      <alignment horizontal="left" vertical="center"/>
    </xf>
    <xf numFmtId="0" fontId="13" fillId="4" borderId="17" xfId="0" applyFont="1" applyFill="1" applyBorder="1"/>
    <xf numFmtId="0" fontId="15" fillId="3" borderId="17" xfId="0" applyFont="1" applyFill="1" applyBorder="1"/>
    <xf numFmtId="0" fontId="17" fillId="0" borderId="18" xfId="0" applyFont="1" applyBorder="1"/>
    <xf numFmtId="0" fontId="16" fillId="0" borderId="18" xfId="0" applyFont="1" applyBorder="1"/>
    <xf numFmtId="0" fontId="15" fillId="3" borderId="17" xfId="0" applyFont="1" applyFill="1" applyBorder="1" applyAlignment="1">
      <alignment horizontal="center"/>
    </xf>
    <xf numFmtId="3" fontId="14" fillId="0" borderId="22" xfId="0" applyNumberFormat="1" applyFont="1" applyBorder="1"/>
    <xf numFmtId="3" fontId="14" fillId="0" borderId="18" xfId="0" applyNumberFormat="1" applyFont="1" applyBorder="1"/>
    <xf numFmtId="3" fontId="0" fillId="0" borderId="0" xfId="0" applyNumberFormat="1"/>
    <xf numFmtId="6" fontId="0" fillId="0" borderId="0" xfId="0" applyNumberFormat="1"/>
    <xf numFmtId="0" fontId="14" fillId="0" borderId="22" xfId="0" applyFont="1" applyFill="1" applyBorder="1" applyAlignment="1">
      <alignment horizontal="center" vertical="center" wrapText="1"/>
    </xf>
    <xf numFmtId="0" fontId="0" fillId="0" borderId="0" xfId="0" applyFill="1"/>
    <xf numFmtId="0" fontId="14" fillId="0" borderId="17" xfId="0" applyFont="1" applyBorder="1"/>
    <xf numFmtId="3" fontId="14" fillId="0" borderId="17" xfId="0" applyNumberFormat="1" applyFont="1" applyBorder="1"/>
    <xf numFmtId="0" fontId="19" fillId="6" borderId="17" xfId="0" applyFont="1" applyFill="1" applyBorder="1"/>
    <xf numFmtId="3" fontId="19" fillId="6" borderId="17" xfId="0" applyNumberFormat="1" applyFont="1" applyFill="1" applyBorder="1"/>
    <xf numFmtId="0" fontId="19" fillId="0" borderId="0" xfId="0" applyFont="1"/>
    <xf numFmtId="3" fontId="19" fillId="0" borderId="0" xfId="0" applyNumberFormat="1" applyFont="1" applyAlignment="1">
      <alignment horizontal="center"/>
    </xf>
    <xf numFmtId="165" fontId="19" fillId="0" borderId="0" xfId="0" applyNumberFormat="1" applyFont="1"/>
    <xf numFmtId="165" fontId="14" fillId="0" borderId="0" xfId="0" applyNumberFormat="1" applyFont="1"/>
    <xf numFmtId="3" fontId="14" fillId="0" borderId="0" xfId="0" applyNumberFormat="1" applyFont="1"/>
    <xf numFmtId="0" fontId="19" fillId="0" borderId="17" xfId="0" applyFont="1" applyBorder="1" applyAlignment="1">
      <alignment horizontal="center" vertical="center"/>
    </xf>
    <xf numFmtId="0" fontId="19" fillId="0" borderId="17" xfId="0" applyFont="1" applyBorder="1"/>
    <xf numFmtId="0" fontId="14" fillId="0" borderId="0" xfId="0" applyFont="1" applyAlignment="1">
      <alignment horizontal="center" wrapText="1"/>
    </xf>
    <xf numFmtId="14" fontId="19" fillId="0" borderId="17" xfId="0" applyNumberFormat="1" applyFont="1" applyBorder="1" applyAlignment="1">
      <alignment horizontal="center"/>
    </xf>
    <xf numFmtId="6" fontId="19" fillId="0" borderId="17" xfId="0" applyNumberFormat="1" applyFont="1" applyBorder="1"/>
    <xf numFmtId="0" fontId="14" fillId="0" borderId="23" xfId="0" applyFont="1" applyBorder="1"/>
    <xf numFmtId="0" fontId="14" fillId="0" borderId="18" xfId="0" applyFont="1" applyBorder="1"/>
    <xf numFmtId="166" fontId="14" fillId="0" borderId="23" xfId="0" applyNumberFormat="1" applyFont="1" applyBorder="1"/>
    <xf numFmtId="166" fontId="14" fillId="0" borderId="22" xfId="0" applyNumberFormat="1" applyFont="1" applyBorder="1"/>
    <xf numFmtId="166" fontId="14" fillId="0" borderId="18" xfId="0" applyNumberFormat="1" applyFont="1" applyBorder="1"/>
    <xf numFmtId="3" fontId="19" fillId="4" borderId="17" xfId="0" applyNumberFormat="1" applyFont="1" applyFill="1" applyBorder="1"/>
    <xf numFmtId="3" fontId="19" fillId="5" borderId="17" xfId="0" applyNumberFormat="1" applyFont="1" applyFill="1" applyBorder="1" applyAlignment="1">
      <alignment horizontal="right" vertical="center"/>
    </xf>
    <xf numFmtId="3" fontId="19" fillId="3" borderId="17" xfId="0" applyNumberFormat="1" applyFont="1" applyFill="1" applyBorder="1"/>
    <xf numFmtId="3" fontId="19" fillId="0" borderId="22" xfId="0" applyNumberFormat="1" applyFont="1" applyBorder="1"/>
    <xf numFmtId="3" fontId="19" fillId="0" borderId="18" xfId="0" applyNumberFormat="1" applyFont="1" applyBorder="1"/>
    <xf numFmtId="0" fontId="19" fillId="0" borderId="17" xfId="0" applyFont="1" applyBorder="1" applyAlignment="1">
      <alignment horizontal="center" vertical="center" wrapText="1"/>
    </xf>
    <xf numFmtId="3" fontId="14" fillId="0" borderId="23" xfId="0" applyNumberFormat="1" applyFont="1" applyBorder="1"/>
    <xf numFmtId="0" fontId="14" fillId="7" borderId="22" xfId="0" applyFont="1" applyFill="1" applyBorder="1" applyAlignment="1">
      <alignment horizontal="center" vertical="center" wrapText="1"/>
    </xf>
    <xf numFmtId="0" fontId="17" fillId="7" borderId="22" xfId="0" applyFont="1" applyFill="1" applyBorder="1"/>
    <xf numFmtId="3" fontId="19" fillId="7" borderId="22" xfId="0" applyNumberFormat="1" applyFont="1" applyFill="1" applyBorder="1"/>
    <xf numFmtId="0" fontId="16" fillId="0" borderId="23" xfId="0" applyFont="1" applyBorder="1"/>
    <xf numFmtId="3" fontId="19" fillId="7" borderId="23" xfId="0" applyNumberFormat="1" applyFont="1" applyFill="1" applyBorder="1"/>
    <xf numFmtId="0" fontId="17" fillId="7" borderId="18" xfId="0" applyFont="1" applyFill="1" applyBorder="1"/>
    <xf numFmtId="3" fontId="19" fillId="7" borderId="18" xfId="0" applyNumberFormat="1" applyFont="1" applyFill="1" applyBorder="1"/>
    <xf numFmtId="0" fontId="14" fillId="7" borderId="18" xfId="0" applyFont="1" applyFill="1" applyBorder="1" applyAlignment="1">
      <alignment horizontal="center" vertical="center" wrapText="1"/>
    </xf>
    <xf numFmtId="3" fontId="14" fillId="7" borderId="18" xfId="0" applyNumberFormat="1" applyFont="1" applyFill="1" applyBorder="1"/>
    <xf numFmtId="0" fontId="14" fillId="3" borderId="17" xfId="0" applyFont="1" applyFill="1" applyBorder="1" applyAlignment="1">
      <alignment horizontal="center"/>
    </xf>
    <xf numFmtId="0" fontId="19" fillId="0" borderId="17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4" fontId="19" fillId="0" borderId="17" xfId="0" applyNumberFormat="1" applyFont="1" applyBorder="1" applyAlignment="1">
      <alignment vertical="center"/>
    </xf>
    <xf numFmtId="0" fontId="19" fillId="0" borderId="23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6" fontId="14" fillId="0" borderId="0" xfId="0" applyNumberFormat="1" applyFont="1"/>
    <xf numFmtId="10" fontId="14" fillId="0" borderId="0" xfId="9" applyNumberFormat="1" applyFont="1"/>
    <xf numFmtId="0" fontId="2" fillId="2" borderId="1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19" fillId="0" borderId="1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3" fillId="5" borderId="17" xfId="0" applyFont="1" applyFill="1" applyBorder="1" applyAlignment="1">
      <alignment horizontal="left" vertical="center" wrapText="1"/>
    </xf>
    <xf numFmtId="3" fontId="19" fillId="5" borderId="17" xfId="0" applyNumberFormat="1" applyFont="1" applyFill="1" applyBorder="1" applyAlignment="1">
      <alignment horizontal="right" vertical="center" wrapText="1"/>
    </xf>
    <xf numFmtId="0" fontId="13" fillId="4" borderId="17" xfId="0" applyFont="1" applyFill="1" applyBorder="1" applyAlignment="1">
      <alignment wrapText="1"/>
    </xf>
    <xf numFmtId="0" fontId="14" fillId="0" borderId="22" xfId="0" applyFont="1" applyBorder="1" applyAlignment="1">
      <alignment wrapText="1"/>
    </xf>
    <xf numFmtId="0" fontId="14" fillId="0" borderId="22" xfId="0" applyFont="1" applyFill="1" applyBorder="1" applyAlignment="1">
      <alignment wrapText="1"/>
    </xf>
    <xf numFmtId="0" fontId="16" fillId="0" borderId="22" xfId="0" applyFont="1" applyBorder="1" applyAlignment="1">
      <alignment wrapText="1"/>
    </xf>
    <xf numFmtId="0" fontId="14" fillId="0" borderId="18" xfId="0" applyFont="1" applyBorder="1" applyAlignment="1">
      <alignment horizontal="center" vertical="center" wrapText="1"/>
    </xf>
    <xf numFmtId="0" fontId="16" fillId="0" borderId="18" xfId="0" applyFont="1" applyBorder="1" applyAlignment="1">
      <alignment wrapText="1"/>
    </xf>
    <xf numFmtId="0" fontId="14" fillId="0" borderId="0" xfId="0" applyFont="1" applyAlignment="1">
      <alignment wrapText="1"/>
    </xf>
    <xf numFmtId="0" fontId="19" fillId="0" borderId="17" xfId="0" applyFont="1" applyBorder="1" applyAlignment="1">
      <alignment horizontal="center" wrapText="1"/>
    </xf>
    <xf numFmtId="0" fontId="14" fillId="5" borderId="17" xfId="0" applyFont="1" applyFill="1" applyBorder="1" applyAlignment="1">
      <alignment horizontal="center" wrapText="1"/>
    </xf>
    <xf numFmtId="0" fontId="13" fillId="5" borderId="17" xfId="0" applyFont="1" applyFill="1" applyBorder="1" applyAlignment="1">
      <alignment horizontal="left" wrapText="1"/>
    </xf>
    <xf numFmtId="0" fontId="14" fillId="4" borderId="17" xfId="0" applyFont="1" applyFill="1" applyBorder="1" applyAlignment="1">
      <alignment horizontal="center" wrapText="1"/>
    </xf>
    <xf numFmtId="0" fontId="14" fillId="0" borderId="22" xfId="0" applyFont="1" applyBorder="1" applyAlignment="1">
      <alignment horizontal="center" wrapText="1"/>
    </xf>
    <xf numFmtId="0" fontId="14" fillId="0" borderId="18" xfId="0" applyFont="1" applyBorder="1" applyAlignment="1">
      <alignment horizontal="center" wrapText="1"/>
    </xf>
    <xf numFmtId="3" fontId="19" fillId="4" borderId="17" xfId="0" applyNumberFormat="1" applyFont="1" applyFill="1" applyBorder="1" applyAlignment="1">
      <alignment vertical="center" wrapText="1"/>
    </xf>
    <xf numFmtId="3" fontId="14" fillId="0" borderId="22" xfId="0" applyNumberFormat="1" applyFont="1" applyFill="1" applyBorder="1" applyAlignment="1">
      <alignment vertical="center" wrapText="1"/>
    </xf>
    <xf numFmtId="3" fontId="14" fillId="0" borderId="22" xfId="0" applyNumberFormat="1" applyFont="1" applyBorder="1" applyAlignment="1">
      <alignment vertical="center" wrapText="1"/>
    </xf>
    <xf numFmtId="3" fontId="14" fillId="0" borderId="18" xfId="0" applyNumberFormat="1" applyFont="1" applyBorder="1" applyAlignment="1">
      <alignment vertical="center" wrapText="1"/>
    </xf>
    <xf numFmtId="3" fontId="19" fillId="5" borderId="19" xfId="0" applyNumberFormat="1" applyFont="1" applyFill="1" applyBorder="1" applyAlignment="1">
      <alignment horizontal="right" vertical="center" wrapText="1"/>
    </xf>
    <xf numFmtId="0" fontId="13" fillId="4" borderId="17" xfId="0" applyFont="1" applyFill="1" applyBorder="1" applyAlignment="1">
      <alignment vertical="center" wrapText="1"/>
    </xf>
    <xf numFmtId="3" fontId="19" fillId="4" borderId="19" xfId="0" applyNumberFormat="1" applyFont="1" applyFill="1" applyBorder="1" applyAlignment="1">
      <alignment vertical="center" wrapText="1"/>
    </xf>
    <xf numFmtId="0" fontId="15" fillId="3" borderId="17" xfId="0" applyFont="1" applyFill="1" applyBorder="1" applyAlignment="1">
      <alignment vertical="center" wrapText="1"/>
    </xf>
    <xf numFmtId="3" fontId="19" fillId="3" borderId="17" xfId="0" applyNumberFormat="1" applyFont="1" applyFill="1" applyBorder="1" applyAlignment="1">
      <alignment vertical="center" wrapText="1"/>
    </xf>
    <xf numFmtId="3" fontId="19" fillId="3" borderId="19" xfId="0" applyNumberFormat="1" applyFont="1" applyFill="1" applyBorder="1" applyAlignment="1">
      <alignment vertical="center" wrapText="1"/>
    </xf>
    <xf numFmtId="0" fontId="17" fillId="7" borderId="22" xfId="0" applyFont="1" applyFill="1" applyBorder="1" applyAlignment="1">
      <alignment vertical="center" wrapText="1"/>
    </xf>
    <xf numFmtId="3" fontId="19" fillId="7" borderId="22" xfId="0" applyNumberFormat="1" applyFont="1" applyFill="1" applyBorder="1" applyAlignment="1">
      <alignment vertical="center" wrapText="1"/>
    </xf>
    <xf numFmtId="3" fontId="19" fillId="7" borderId="4" xfId="0" applyNumberFormat="1" applyFont="1" applyFill="1" applyBorder="1" applyAlignment="1">
      <alignment vertical="center" wrapText="1"/>
    </xf>
    <xf numFmtId="0" fontId="16" fillId="0" borderId="22" xfId="0" applyFont="1" applyBorder="1" applyAlignment="1">
      <alignment vertical="center" wrapText="1"/>
    </xf>
    <xf numFmtId="3" fontId="14" fillId="0" borderId="4" xfId="0" applyNumberFormat="1" applyFont="1" applyBorder="1" applyAlignment="1">
      <alignment vertical="center" wrapText="1"/>
    </xf>
    <xf numFmtId="3" fontId="14" fillId="0" borderId="5" xfId="0" applyNumberFormat="1" applyFont="1" applyBorder="1" applyAlignment="1">
      <alignment vertical="center" wrapText="1"/>
    </xf>
    <xf numFmtId="0" fontId="16" fillId="0" borderId="22" xfId="0" applyFont="1" applyFill="1" applyBorder="1" applyAlignment="1">
      <alignment vertical="center" wrapText="1"/>
    </xf>
    <xf numFmtId="3" fontId="14" fillId="0" borderId="4" xfId="0" applyNumberFormat="1" applyFont="1" applyFill="1" applyBorder="1" applyAlignment="1">
      <alignment vertical="center" wrapText="1"/>
    </xf>
    <xf numFmtId="0" fontId="15" fillId="3" borderId="17" xfId="0" applyFont="1" applyFill="1" applyBorder="1" applyAlignment="1">
      <alignment horizontal="center" vertical="center" wrapText="1"/>
    </xf>
    <xf numFmtId="3" fontId="19" fillId="7" borderId="3" xfId="0" applyNumberFormat="1" applyFont="1" applyFill="1" applyBorder="1" applyAlignment="1">
      <alignment vertical="center" wrapText="1"/>
    </xf>
    <xf numFmtId="3" fontId="19" fillId="7" borderId="23" xfId="0" applyNumberFormat="1" applyFont="1" applyFill="1" applyBorder="1" applyAlignment="1">
      <alignment vertical="center" wrapText="1"/>
    </xf>
    <xf numFmtId="0" fontId="17" fillId="7" borderId="18" xfId="0" applyFont="1" applyFill="1" applyBorder="1" applyAlignment="1">
      <alignment vertical="center" wrapText="1"/>
    </xf>
    <xf numFmtId="3" fontId="19" fillId="7" borderId="8" xfId="0" applyNumberFormat="1" applyFont="1" applyFill="1" applyBorder="1" applyAlignment="1">
      <alignment vertical="center" wrapText="1"/>
    </xf>
    <xf numFmtId="3" fontId="19" fillId="7" borderId="18" xfId="0" applyNumberFormat="1" applyFont="1" applyFill="1" applyBorder="1" applyAlignment="1">
      <alignment vertical="center" wrapText="1"/>
    </xf>
    <xf numFmtId="0" fontId="14" fillId="0" borderId="22" xfId="0" applyFont="1" applyBorder="1" applyAlignment="1">
      <alignment vertical="center" wrapText="1"/>
    </xf>
    <xf numFmtId="3" fontId="14" fillId="7" borderId="22" xfId="0" applyNumberFormat="1" applyFont="1" applyFill="1" applyBorder="1" applyAlignment="1">
      <alignment vertical="center" wrapText="1"/>
    </xf>
    <xf numFmtId="3" fontId="14" fillId="7" borderId="4" xfId="0" applyNumberFormat="1" applyFont="1" applyFill="1" applyBorder="1" applyAlignment="1">
      <alignment vertical="center" wrapText="1"/>
    </xf>
    <xf numFmtId="0" fontId="7" fillId="2" borderId="1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2" fontId="5" fillId="0" borderId="14" xfId="0" applyNumberFormat="1" applyFont="1" applyBorder="1" applyAlignment="1">
      <alignment horizontal="center" vertical="center"/>
    </xf>
    <xf numFmtId="2" fontId="5" fillId="0" borderId="15" xfId="0" applyNumberFormat="1" applyFont="1" applyBorder="1" applyAlignment="1">
      <alignment horizontal="center" vertical="center"/>
    </xf>
    <xf numFmtId="2" fontId="5" fillId="0" borderId="16" xfId="0" applyNumberFormat="1" applyFont="1" applyBorder="1" applyAlignment="1">
      <alignment horizontal="center" vertical="center"/>
    </xf>
    <xf numFmtId="2" fontId="0" fillId="0" borderId="12" xfId="0" applyNumberFormat="1" applyBorder="1" applyAlignment="1"/>
    <xf numFmtId="2" fontId="0" fillId="0" borderId="0" xfId="0" applyNumberFormat="1" applyBorder="1" applyAlignment="1"/>
    <xf numFmtId="2" fontId="0" fillId="0" borderId="13" xfId="0" applyNumberFormat="1" applyBorder="1" applyAlignment="1"/>
    <xf numFmtId="0" fontId="0" fillId="0" borderId="12" xfId="0" applyBorder="1" applyAlignment="1"/>
    <xf numFmtId="0" fontId="0" fillId="0" borderId="0" xfId="0" applyBorder="1" applyAlignment="1"/>
    <xf numFmtId="0" fontId="0" fillId="0" borderId="13" xfId="0" applyBorder="1" applyAlignment="1"/>
    <xf numFmtId="0" fontId="2" fillId="2" borderId="12" xfId="0" applyFont="1" applyFill="1" applyBorder="1" applyAlignment="1"/>
    <xf numFmtId="0" fontId="2" fillId="2" borderId="13" xfId="0" applyFont="1" applyFill="1" applyBorder="1" applyAlignment="1"/>
    <xf numFmtId="0" fontId="9" fillId="2" borderId="0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3" xfId="0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 vertical="top"/>
    </xf>
    <xf numFmtId="0" fontId="2" fillId="0" borderId="0" xfId="0" applyFont="1" applyBorder="1" applyAlignment="1"/>
    <xf numFmtId="0" fontId="2" fillId="0" borderId="13" xfId="0" applyFont="1" applyBorder="1" applyAlignment="1"/>
    <xf numFmtId="0" fontId="19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/>
    </xf>
    <xf numFmtId="0" fontId="19" fillId="0" borderId="20" xfId="0" applyFont="1" applyBorder="1" applyAlignment="1">
      <alignment horizontal="center"/>
    </xf>
    <xf numFmtId="0" fontId="19" fillId="0" borderId="21" xfId="0" applyFont="1" applyBorder="1" applyAlignment="1">
      <alignment horizontal="center"/>
    </xf>
    <xf numFmtId="0" fontId="14" fillId="0" borderId="23" xfId="0" applyFont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19" fillId="0" borderId="18" xfId="0" applyFont="1" applyBorder="1" applyAlignment="1">
      <alignment horizontal="center" wrapText="1"/>
    </xf>
    <xf numFmtId="0" fontId="19" fillId="0" borderId="19" xfId="0" applyFont="1" applyBorder="1" applyAlignment="1">
      <alignment horizontal="center" wrapText="1"/>
    </xf>
    <xf numFmtId="0" fontId="19" fillId="0" borderId="20" xfId="0" applyFont="1" applyBorder="1" applyAlignment="1">
      <alignment horizontal="center" wrapText="1"/>
    </xf>
    <xf numFmtId="0" fontId="19" fillId="0" borderId="21" xfId="0" applyFont="1" applyBorder="1" applyAlignment="1">
      <alignment horizontal="center" wrapText="1"/>
    </xf>
    <xf numFmtId="0" fontId="19" fillId="0" borderId="22" xfId="0" applyFont="1" applyBorder="1" applyAlignment="1">
      <alignment horizontal="center" wrapText="1"/>
    </xf>
    <xf numFmtId="0" fontId="19" fillId="0" borderId="0" xfId="0" applyFont="1" applyBorder="1" applyAlignment="1">
      <alignment horizontal="center" wrapText="1"/>
    </xf>
    <xf numFmtId="0" fontId="19" fillId="0" borderId="6" xfId="0" applyFont="1" applyBorder="1" applyAlignment="1">
      <alignment horizont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/>
    </xf>
  </cellXfs>
  <cellStyles count="10">
    <cellStyle name="Normál" xfId="0" builtinId="0"/>
    <cellStyle name="Normál 2" xfId="1"/>
    <cellStyle name="Normál 2 2" xfId="2"/>
    <cellStyle name="Normál 3" xfId="3"/>
    <cellStyle name="Normál 4" xfId="4"/>
    <cellStyle name="Normál 4 2" xfId="5"/>
    <cellStyle name="Normál 5" xfId="6"/>
    <cellStyle name="Normál 6" xfId="7"/>
    <cellStyle name="Normal_KTRSZJ" xfId="8"/>
    <cellStyle name="Százalék" xfId="9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1"/>
  <sheetViews>
    <sheetView showGridLines="0" topLeftCell="A44" zoomScaleSheetLayoutView="100" workbookViewId="0">
      <selection activeCell="A59" sqref="A59:AG60"/>
    </sheetView>
  </sheetViews>
  <sheetFormatPr defaultColWidth="3.36328125" defaultRowHeight="12.5" x14ac:dyDescent="0.25"/>
  <cols>
    <col min="1" max="33" width="3.36328125" style="2" customWidth="1"/>
    <col min="34" max="16384" width="3.36328125" style="2"/>
  </cols>
  <sheetData>
    <row r="1" spans="1:51" ht="13" hidden="1" x14ac:dyDescent="0.3">
      <c r="A1" s="1" t="s">
        <v>0</v>
      </c>
    </row>
    <row r="2" spans="1:51" ht="13" hidden="1" x14ac:dyDescent="0.3">
      <c r="A2" s="3" t="s">
        <v>1</v>
      </c>
    </row>
    <row r="3" spans="1:51" ht="13" hidden="1" x14ac:dyDescent="0.3">
      <c r="A3" s="3" t="s">
        <v>2</v>
      </c>
    </row>
    <row r="4" spans="1:51" hidden="1" x14ac:dyDescent="0.25"/>
    <row r="5" spans="1:51" x14ac:dyDescent="0.25">
      <c r="A5" s="143"/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4"/>
      <c r="AD5" s="144"/>
      <c r="AE5" s="144"/>
      <c r="AF5" s="144"/>
      <c r="AG5" s="145"/>
    </row>
    <row r="6" spans="1:51" x14ac:dyDescent="0.25">
      <c r="A6" s="146"/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8"/>
    </row>
    <row r="7" spans="1:51" ht="21.75" customHeight="1" x14ac:dyDescent="0.25">
      <c r="A7" s="149"/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151"/>
    </row>
    <row r="8" spans="1:51" x14ac:dyDescent="0.25">
      <c r="A8" s="152"/>
      <c r="B8" s="8"/>
      <c r="C8" s="4"/>
      <c r="D8" s="4"/>
      <c r="E8" s="4"/>
      <c r="F8" s="22"/>
      <c r="G8" s="23"/>
      <c r="H8" s="23"/>
      <c r="I8" s="23"/>
      <c r="J8" s="23"/>
      <c r="K8" s="23"/>
      <c r="L8" s="23"/>
      <c r="M8" s="24"/>
      <c r="N8" s="23"/>
      <c r="O8" s="23"/>
      <c r="P8" s="23"/>
      <c r="Q8" s="23"/>
      <c r="R8" s="24"/>
      <c r="S8" s="23"/>
      <c r="T8" s="25"/>
      <c r="U8" s="23"/>
      <c r="V8" s="23"/>
      <c r="W8" s="23"/>
      <c r="X8" s="23"/>
      <c r="Y8" s="4"/>
      <c r="Z8" s="4"/>
      <c r="AA8" s="4"/>
      <c r="AB8" s="4"/>
      <c r="AC8" s="4"/>
      <c r="AD8" s="4"/>
      <c r="AE8" s="5"/>
      <c r="AF8" s="6"/>
      <c r="AG8" s="153"/>
    </row>
    <row r="9" spans="1:51" x14ac:dyDescent="0.25">
      <c r="A9" s="152"/>
      <c r="B9" s="9"/>
      <c r="C9" s="12" t="s">
        <v>3</v>
      </c>
      <c r="D9" s="16"/>
      <c r="E9" s="16"/>
      <c r="F9" s="16"/>
      <c r="G9" s="16"/>
      <c r="H9" s="16"/>
      <c r="I9" s="16"/>
      <c r="J9" s="17"/>
      <c r="K9" s="16"/>
      <c r="L9" s="16"/>
      <c r="M9" s="16"/>
      <c r="N9" s="16"/>
      <c r="O9" s="17"/>
      <c r="P9" s="18"/>
      <c r="Q9" s="16"/>
      <c r="R9" s="16"/>
      <c r="S9" s="17"/>
      <c r="T9" s="18"/>
      <c r="U9" s="18"/>
      <c r="V9" s="18"/>
      <c r="W9" s="18"/>
      <c r="X9" s="7"/>
      <c r="Y9" s="16"/>
      <c r="Z9" s="16"/>
      <c r="AA9" s="16"/>
      <c r="AB9" s="16"/>
      <c r="AC9" s="16"/>
      <c r="AD9" s="16"/>
      <c r="AE9" s="7"/>
      <c r="AF9" s="11"/>
      <c r="AG9" s="153"/>
    </row>
    <row r="10" spans="1:51" x14ac:dyDescent="0.25">
      <c r="A10" s="152"/>
      <c r="B10" s="9"/>
      <c r="C10" s="12"/>
      <c r="D10" s="16"/>
      <c r="E10" s="16"/>
      <c r="F10" s="16"/>
      <c r="G10" s="16"/>
      <c r="H10" s="16"/>
      <c r="I10" s="16"/>
      <c r="J10" s="17"/>
      <c r="K10" s="16"/>
      <c r="L10" s="16"/>
      <c r="M10" s="16"/>
      <c r="N10" s="16"/>
      <c r="O10" s="17"/>
      <c r="P10" s="18"/>
      <c r="Q10" s="16"/>
      <c r="R10" s="16"/>
      <c r="S10" s="17"/>
      <c r="T10" s="18"/>
      <c r="U10" s="18"/>
      <c r="V10" s="18"/>
      <c r="W10" s="18"/>
      <c r="X10" s="7"/>
      <c r="Y10" s="16"/>
      <c r="Z10" s="16"/>
      <c r="AA10" s="16"/>
      <c r="AB10" s="16"/>
      <c r="AC10" s="16"/>
      <c r="AD10" s="16"/>
      <c r="AE10" s="7"/>
      <c r="AF10" s="11"/>
      <c r="AG10" s="153"/>
    </row>
    <row r="11" spans="1:51" ht="13" x14ac:dyDescent="0.3">
      <c r="A11" s="152"/>
      <c r="B11" s="9"/>
      <c r="C11" s="154" t="s">
        <v>79</v>
      </c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4"/>
      <c r="V11" s="154"/>
      <c r="W11" s="154"/>
      <c r="X11" s="154"/>
      <c r="Y11" s="154"/>
      <c r="Z11" s="154"/>
      <c r="AA11" s="154"/>
      <c r="AB11" s="154"/>
      <c r="AC11" s="154"/>
      <c r="AD11" s="154"/>
      <c r="AE11" s="154"/>
      <c r="AF11" s="11"/>
      <c r="AG11" s="153"/>
    </row>
    <row r="12" spans="1:51" ht="13" x14ac:dyDescent="0.3">
      <c r="A12" s="152"/>
      <c r="B12" s="9"/>
      <c r="C12" s="154" t="s">
        <v>80</v>
      </c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4"/>
      <c r="V12" s="154"/>
      <c r="W12" s="154"/>
      <c r="X12" s="154"/>
      <c r="Y12" s="154"/>
      <c r="Z12" s="154"/>
      <c r="AA12" s="154"/>
      <c r="AB12" s="154"/>
      <c r="AC12" s="154"/>
      <c r="AD12" s="154"/>
      <c r="AE12" s="154"/>
      <c r="AF12" s="11"/>
      <c r="AG12" s="153"/>
    </row>
    <row r="13" spans="1:51" x14ac:dyDescent="0.25">
      <c r="A13" s="152"/>
      <c r="B13" s="9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11"/>
      <c r="AG13" s="153"/>
      <c r="AV13" s="7"/>
      <c r="AW13" s="7"/>
      <c r="AX13" s="7"/>
      <c r="AY13" s="7"/>
    </row>
    <row r="14" spans="1:51" x14ac:dyDescent="0.25">
      <c r="A14" s="152"/>
      <c r="B14" s="15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4"/>
      <c r="AG14" s="153"/>
      <c r="AV14" s="7"/>
      <c r="AW14" s="7"/>
      <c r="AX14" s="7"/>
      <c r="AY14" s="7"/>
    </row>
    <row r="15" spans="1:51" ht="12" customHeight="1" x14ac:dyDescent="0.25">
      <c r="A15" s="139" t="s">
        <v>231</v>
      </c>
      <c r="B15" s="140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1"/>
      <c r="AV15" s="7"/>
      <c r="AW15" s="7"/>
      <c r="AX15" s="7"/>
      <c r="AY15" s="7"/>
    </row>
    <row r="16" spans="1:51" hidden="1" x14ac:dyDescent="0.25">
      <c r="A16" s="139"/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1"/>
      <c r="AV16" s="7"/>
      <c r="AW16" s="7"/>
      <c r="AX16" s="7"/>
      <c r="AY16" s="7"/>
    </row>
    <row r="17" spans="1:51" x14ac:dyDescent="0.25">
      <c r="A17" s="139"/>
      <c r="B17" s="140"/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1"/>
      <c r="AV17" s="7"/>
      <c r="AW17" s="7"/>
      <c r="AX17" s="7"/>
      <c r="AY17" s="7"/>
    </row>
    <row r="18" spans="1:51" x14ac:dyDescent="0.25">
      <c r="A18" s="139"/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  <c r="Z18" s="140"/>
      <c r="AA18" s="140"/>
      <c r="AB18" s="140"/>
      <c r="AC18" s="140"/>
      <c r="AD18" s="140"/>
      <c r="AE18" s="140"/>
      <c r="AF18" s="140"/>
      <c r="AG18" s="141"/>
      <c r="AV18" s="7"/>
      <c r="AW18" s="7"/>
      <c r="AX18" s="7"/>
      <c r="AY18" s="7"/>
    </row>
    <row r="19" spans="1:51" x14ac:dyDescent="0.25">
      <c r="A19" s="139"/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1"/>
      <c r="AV19" s="7"/>
      <c r="AW19" s="7"/>
      <c r="AX19" s="7"/>
      <c r="AY19" s="7"/>
    </row>
    <row r="20" spans="1:51" x14ac:dyDescent="0.25">
      <c r="A20" s="139"/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  <c r="AE20" s="140"/>
      <c r="AF20" s="140"/>
      <c r="AG20" s="141"/>
      <c r="AV20" s="7"/>
      <c r="AW20" s="7"/>
      <c r="AX20" s="7"/>
      <c r="AY20" s="7"/>
    </row>
    <row r="21" spans="1:51" x14ac:dyDescent="0.25">
      <c r="A21" s="139"/>
      <c r="B21" s="140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1"/>
      <c r="AV21" s="7"/>
      <c r="AW21" s="7"/>
      <c r="AX21" s="7"/>
      <c r="AY21" s="7"/>
    </row>
    <row r="22" spans="1:51" x14ac:dyDescent="0.25">
      <c r="A22" s="139"/>
      <c r="B22" s="140"/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  <c r="Y22" s="140"/>
      <c r="Z22" s="140"/>
      <c r="AA22" s="140"/>
      <c r="AB22" s="140"/>
      <c r="AC22" s="140"/>
      <c r="AD22" s="140"/>
      <c r="AE22" s="140"/>
      <c r="AF22" s="140"/>
      <c r="AG22" s="141"/>
      <c r="AV22" s="7"/>
      <c r="AW22" s="7"/>
      <c r="AX22" s="7"/>
      <c r="AY22" s="7"/>
    </row>
    <row r="23" spans="1:51" x14ac:dyDescent="0.25">
      <c r="A23" s="139"/>
      <c r="B23" s="140"/>
      <c r="C23" s="140"/>
      <c r="D23" s="140"/>
      <c r="E23" s="140"/>
      <c r="F23" s="140"/>
      <c r="G23" s="140"/>
      <c r="H23" s="140"/>
      <c r="I23" s="140"/>
      <c r="J23" s="140"/>
      <c r="K23" s="140"/>
      <c r="L23" s="140"/>
      <c r="M23" s="140"/>
      <c r="N23" s="140"/>
      <c r="O23" s="140"/>
      <c r="P23" s="140"/>
      <c r="Q23" s="140"/>
      <c r="R23" s="140"/>
      <c r="S23" s="140"/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1"/>
      <c r="AV23" s="7"/>
      <c r="AW23" s="7"/>
      <c r="AX23" s="7"/>
      <c r="AY23" s="7"/>
    </row>
    <row r="24" spans="1:51" x14ac:dyDescent="0.25">
      <c r="A24" s="139"/>
      <c r="B24" s="140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  <c r="AE24" s="140"/>
      <c r="AF24" s="140"/>
      <c r="AG24" s="141"/>
      <c r="AV24" s="7"/>
      <c r="AW24" s="7"/>
      <c r="AX24" s="7"/>
      <c r="AY24" s="7"/>
    </row>
    <row r="25" spans="1:51" x14ac:dyDescent="0.25">
      <c r="A25" s="139"/>
      <c r="B25" s="140"/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1"/>
      <c r="AV25" s="7"/>
      <c r="AW25" s="7"/>
      <c r="AX25" s="7"/>
      <c r="AY25" s="7"/>
    </row>
    <row r="26" spans="1:51" x14ac:dyDescent="0.25">
      <c r="A26" s="139"/>
      <c r="B26" s="140"/>
      <c r="C26" s="140"/>
      <c r="D26" s="140"/>
      <c r="E26" s="140"/>
      <c r="F26" s="140"/>
      <c r="G26" s="140"/>
      <c r="H26" s="140"/>
      <c r="I26" s="140"/>
      <c r="J26" s="140"/>
      <c r="K26" s="140"/>
      <c r="L26" s="140"/>
      <c r="M26" s="140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  <c r="Y26" s="140"/>
      <c r="Z26" s="140"/>
      <c r="AA26" s="140"/>
      <c r="AB26" s="140"/>
      <c r="AC26" s="140"/>
      <c r="AD26" s="140"/>
      <c r="AE26" s="140"/>
      <c r="AF26" s="140"/>
      <c r="AG26" s="141"/>
      <c r="AV26" s="7"/>
      <c r="AW26" s="7"/>
      <c r="AX26" s="7"/>
      <c r="AY26" s="7"/>
    </row>
    <row r="27" spans="1:51" x14ac:dyDescent="0.25">
      <c r="A27" s="139"/>
      <c r="B27" s="140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  <c r="O27" s="140"/>
      <c r="P27" s="140"/>
      <c r="Q27" s="140"/>
      <c r="R27" s="140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  <c r="AF27" s="140"/>
      <c r="AG27" s="141"/>
      <c r="AV27" s="7"/>
      <c r="AW27" s="7"/>
      <c r="AX27" s="7"/>
      <c r="AY27" s="7"/>
    </row>
    <row r="28" spans="1:51" x14ac:dyDescent="0.25">
      <c r="A28" s="139"/>
      <c r="B28" s="140"/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140"/>
      <c r="Q28" s="140"/>
      <c r="R28" s="140"/>
      <c r="S28" s="140"/>
      <c r="T28" s="140"/>
      <c r="U28" s="140"/>
      <c r="V28" s="140"/>
      <c r="W28" s="140"/>
      <c r="X28" s="140"/>
      <c r="Y28" s="140"/>
      <c r="Z28" s="140"/>
      <c r="AA28" s="140"/>
      <c r="AB28" s="140"/>
      <c r="AC28" s="140"/>
      <c r="AD28" s="140"/>
      <c r="AE28" s="140"/>
      <c r="AF28" s="140"/>
      <c r="AG28" s="141"/>
      <c r="AV28" s="7"/>
      <c r="AW28" s="7"/>
      <c r="AX28" s="7"/>
      <c r="AY28" s="7"/>
    </row>
    <row r="29" spans="1:51" x14ac:dyDescent="0.25">
      <c r="A29" s="139"/>
      <c r="B29" s="140"/>
      <c r="C29" s="140"/>
      <c r="D29" s="140"/>
      <c r="E29" s="140"/>
      <c r="F29" s="140"/>
      <c r="G29" s="140"/>
      <c r="H29" s="140"/>
      <c r="I29" s="140"/>
      <c r="J29" s="140"/>
      <c r="K29" s="140"/>
      <c r="L29" s="140"/>
      <c r="M29" s="140"/>
      <c r="N29" s="140"/>
      <c r="O29" s="140"/>
      <c r="P29" s="140"/>
      <c r="Q29" s="140"/>
      <c r="R29" s="140"/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  <c r="AF29" s="140"/>
      <c r="AG29" s="141"/>
      <c r="AV29" s="7"/>
      <c r="AW29" s="7"/>
      <c r="AX29" s="7"/>
      <c r="AY29" s="7"/>
    </row>
    <row r="30" spans="1:51" x14ac:dyDescent="0.25">
      <c r="A30" s="142"/>
      <c r="B30" s="140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  <c r="Y30" s="140"/>
      <c r="Z30" s="140"/>
      <c r="AA30" s="140"/>
      <c r="AB30" s="140"/>
      <c r="AC30" s="140"/>
      <c r="AD30" s="140"/>
      <c r="AE30" s="140"/>
      <c r="AF30" s="140"/>
      <c r="AG30" s="141"/>
    </row>
    <row r="31" spans="1:51" x14ac:dyDescent="0.25">
      <c r="A31" s="142"/>
      <c r="B31" s="140"/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1"/>
    </row>
    <row r="32" spans="1:51" x14ac:dyDescent="0.25">
      <c r="A32" s="142"/>
      <c r="B32" s="140"/>
      <c r="C32" s="140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  <c r="Z32" s="140"/>
      <c r="AA32" s="140"/>
      <c r="AB32" s="140"/>
      <c r="AC32" s="140"/>
      <c r="AD32" s="140"/>
      <c r="AE32" s="140"/>
      <c r="AF32" s="140"/>
      <c r="AG32" s="141"/>
      <c r="AV32" s="10"/>
      <c r="AW32" s="10"/>
      <c r="AX32" s="10"/>
      <c r="AY32" s="10"/>
    </row>
    <row r="33" spans="1:53" x14ac:dyDescent="0.25">
      <c r="A33" s="142"/>
      <c r="B33" s="140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  <c r="O33" s="140"/>
      <c r="P33" s="140"/>
      <c r="Q33" s="140"/>
      <c r="R33" s="140"/>
      <c r="S33" s="140"/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0"/>
      <c r="AF33" s="140"/>
      <c r="AG33" s="141"/>
      <c r="AV33" s="10"/>
      <c r="AW33" s="10"/>
      <c r="AX33" s="10"/>
      <c r="AY33" s="10"/>
    </row>
    <row r="34" spans="1:53" x14ac:dyDescent="0.25">
      <c r="A34" s="142"/>
      <c r="B34" s="140"/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1"/>
      <c r="AV34" s="10"/>
      <c r="AW34" s="10"/>
      <c r="AX34" s="10"/>
      <c r="AY34" s="10"/>
    </row>
    <row r="35" spans="1:53" x14ac:dyDescent="0.25">
      <c r="A35" s="142"/>
      <c r="B35" s="140"/>
      <c r="C35" s="140"/>
      <c r="D35" s="140"/>
      <c r="E35" s="140"/>
      <c r="F35" s="140"/>
      <c r="G35" s="140"/>
      <c r="H35" s="140"/>
      <c r="I35" s="140"/>
      <c r="J35" s="140"/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  <c r="Y35" s="140"/>
      <c r="Z35" s="140"/>
      <c r="AA35" s="140"/>
      <c r="AB35" s="140"/>
      <c r="AC35" s="140"/>
      <c r="AD35" s="140"/>
      <c r="AE35" s="140"/>
      <c r="AF35" s="140"/>
      <c r="AG35" s="141"/>
      <c r="AV35" s="10"/>
      <c r="AW35" s="10"/>
      <c r="AX35" s="10"/>
      <c r="AY35" s="10"/>
    </row>
    <row r="36" spans="1:53" x14ac:dyDescent="0.25">
      <c r="A36" s="142"/>
      <c r="B36" s="140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  <c r="Y36" s="140"/>
      <c r="Z36" s="140"/>
      <c r="AA36" s="140"/>
      <c r="AB36" s="140"/>
      <c r="AC36" s="140"/>
      <c r="AD36" s="140"/>
      <c r="AE36" s="140"/>
      <c r="AF36" s="140"/>
      <c r="AG36" s="141"/>
      <c r="AV36" s="10"/>
      <c r="AW36" s="10"/>
      <c r="AX36" s="10"/>
      <c r="AY36" s="10"/>
    </row>
    <row r="37" spans="1:53" x14ac:dyDescent="0.25">
      <c r="A37" s="142"/>
      <c r="B37" s="140"/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  <c r="Y37" s="140"/>
      <c r="Z37" s="140"/>
      <c r="AA37" s="140"/>
      <c r="AB37" s="140"/>
      <c r="AC37" s="140"/>
      <c r="AD37" s="140"/>
      <c r="AE37" s="140"/>
      <c r="AF37" s="140"/>
      <c r="AG37" s="141"/>
      <c r="AV37" s="10"/>
      <c r="AW37" s="10"/>
      <c r="AX37" s="10"/>
      <c r="AY37" s="10"/>
    </row>
    <row r="38" spans="1:53" x14ac:dyDescent="0.25">
      <c r="A38" s="142"/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  <c r="Y38" s="140"/>
      <c r="Z38" s="140"/>
      <c r="AA38" s="140"/>
      <c r="AB38" s="140"/>
      <c r="AC38" s="140"/>
      <c r="AD38" s="140"/>
      <c r="AE38" s="140"/>
      <c r="AF38" s="140"/>
      <c r="AG38" s="141"/>
      <c r="AV38" s="10"/>
      <c r="AW38" s="10"/>
      <c r="AX38" s="10"/>
      <c r="AY38" s="10"/>
    </row>
    <row r="39" spans="1:53" x14ac:dyDescent="0.25">
      <c r="A39" s="142"/>
      <c r="B39" s="140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  <c r="O39" s="140"/>
      <c r="P39" s="140"/>
      <c r="Q39" s="140"/>
      <c r="R39" s="140"/>
      <c r="S39" s="140"/>
      <c r="T39" s="140"/>
      <c r="U39" s="140"/>
      <c r="V39" s="140"/>
      <c r="W39" s="140"/>
      <c r="X39" s="140"/>
      <c r="Y39" s="140"/>
      <c r="Z39" s="140"/>
      <c r="AA39" s="140"/>
      <c r="AB39" s="140"/>
      <c r="AC39" s="140"/>
      <c r="AD39" s="140"/>
      <c r="AE39" s="140"/>
      <c r="AF39" s="140"/>
      <c r="AG39" s="141"/>
      <c r="AV39" s="10"/>
      <c r="AW39" s="10"/>
      <c r="AX39" s="10"/>
      <c r="AY39" s="10"/>
    </row>
    <row r="40" spans="1:53" x14ac:dyDescent="0.25">
      <c r="A40" s="142"/>
      <c r="B40" s="140"/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  <c r="O40" s="140"/>
      <c r="P40" s="140"/>
      <c r="Q40" s="140"/>
      <c r="R40" s="140"/>
      <c r="S40" s="140"/>
      <c r="T40" s="140"/>
      <c r="U40" s="140"/>
      <c r="V40" s="140"/>
      <c r="W40" s="140"/>
      <c r="X40" s="140"/>
      <c r="Y40" s="140"/>
      <c r="Z40" s="140"/>
      <c r="AA40" s="140"/>
      <c r="AB40" s="140"/>
      <c r="AC40" s="140"/>
      <c r="AD40" s="140"/>
      <c r="AE40" s="140"/>
      <c r="AF40" s="140"/>
      <c r="AG40" s="141"/>
      <c r="AV40" s="10"/>
      <c r="AW40" s="10"/>
      <c r="AX40" s="10"/>
      <c r="AY40" s="10"/>
    </row>
    <row r="41" spans="1:53" x14ac:dyDescent="0.25">
      <c r="A41" s="142"/>
      <c r="B41" s="140"/>
      <c r="C41" s="140"/>
      <c r="D41" s="140"/>
      <c r="E41" s="140"/>
      <c r="F41" s="140"/>
      <c r="G41" s="140"/>
      <c r="H41" s="140"/>
      <c r="I41" s="140"/>
      <c r="J41" s="140"/>
      <c r="K41" s="140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140"/>
      <c r="X41" s="140"/>
      <c r="Y41" s="140"/>
      <c r="Z41" s="140"/>
      <c r="AA41" s="140"/>
      <c r="AB41" s="140"/>
      <c r="AC41" s="140"/>
      <c r="AD41" s="140"/>
      <c r="AE41" s="140"/>
      <c r="AF41" s="140"/>
      <c r="AG41" s="141"/>
      <c r="AZ41" s="7"/>
      <c r="BA41" s="10"/>
    </row>
    <row r="42" spans="1:53" ht="12" customHeight="1" x14ac:dyDescent="0.25">
      <c r="A42" s="142"/>
      <c r="B42" s="140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  <c r="O42" s="140"/>
      <c r="P42" s="140"/>
      <c r="Q42" s="140"/>
      <c r="R42" s="140"/>
      <c r="S42" s="140"/>
      <c r="T42" s="140"/>
      <c r="U42" s="140"/>
      <c r="V42" s="140"/>
      <c r="W42" s="140"/>
      <c r="X42" s="140"/>
      <c r="Y42" s="140"/>
      <c r="Z42" s="140"/>
      <c r="AA42" s="140"/>
      <c r="AB42" s="140"/>
      <c r="AC42" s="140"/>
      <c r="AD42" s="140"/>
      <c r="AE42" s="140"/>
      <c r="AF42" s="140"/>
      <c r="AG42" s="141"/>
      <c r="AZ42" s="7"/>
      <c r="BA42" s="10"/>
    </row>
    <row r="43" spans="1:53" ht="14.25" customHeight="1" x14ac:dyDescent="0.25">
      <c r="A43" s="142"/>
      <c r="B43" s="140"/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  <c r="O43" s="140"/>
      <c r="P43" s="140"/>
      <c r="Q43" s="140"/>
      <c r="R43" s="140"/>
      <c r="S43" s="140"/>
      <c r="T43" s="140"/>
      <c r="U43" s="140"/>
      <c r="V43" s="140"/>
      <c r="W43" s="140"/>
      <c r="X43" s="140"/>
      <c r="Y43" s="140"/>
      <c r="Z43" s="140"/>
      <c r="AA43" s="140"/>
      <c r="AB43" s="140"/>
      <c r="AC43" s="140"/>
      <c r="AD43" s="140"/>
      <c r="AE43" s="140"/>
      <c r="AF43" s="140"/>
      <c r="AG43" s="141"/>
      <c r="AZ43" s="7"/>
      <c r="BA43" s="10"/>
    </row>
    <row r="44" spans="1:53" x14ac:dyDescent="0.25">
      <c r="A44" s="142"/>
      <c r="B44" s="140"/>
      <c r="C44" s="140"/>
      <c r="D44" s="140"/>
      <c r="E44" s="140"/>
      <c r="F44" s="140"/>
      <c r="G44" s="140"/>
      <c r="H44" s="140"/>
      <c r="I44" s="140"/>
      <c r="J44" s="140"/>
      <c r="K44" s="140"/>
      <c r="L44" s="140"/>
      <c r="M44" s="140"/>
      <c r="N44" s="140"/>
      <c r="O44" s="140"/>
      <c r="P44" s="140"/>
      <c r="Q44" s="140"/>
      <c r="R44" s="140"/>
      <c r="S44" s="140"/>
      <c r="T44" s="140"/>
      <c r="U44" s="140"/>
      <c r="V44" s="140"/>
      <c r="W44" s="140"/>
      <c r="X44" s="140"/>
      <c r="Y44" s="140"/>
      <c r="Z44" s="140"/>
      <c r="AA44" s="140"/>
      <c r="AB44" s="140"/>
      <c r="AC44" s="140"/>
      <c r="AD44" s="140"/>
      <c r="AE44" s="140"/>
      <c r="AF44" s="140"/>
      <c r="AG44" s="141"/>
    </row>
    <row r="45" spans="1:53" x14ac:dyDescent="0.25">
      <c r="A45" s="142"/>
      <c r="B45" s="140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  <c r="O45" s="140"/>
      <c r="P45" s="140"/>
      <c r="Q45" s="140"/>
      <c r="R45" s="140"/>
      <c r="S45" s="140"/>
      <c r="T45" s="140"/>
      <c r="U45" s="140"/>
      <c r="V45" s="140"/>
      <c r="W45" s="140"/>
      <c r="X45" s="140"/>
      <c r="Y45" s="140"/>
      <c r="Z45" s="140"/>
      <c r="AA45" s="140"/>
      <c r="AB45" s="140"/>
      <c r="AC45" s="140"/>
      <c r="AD45" s="140"/>
      <c r="AE45" s="140"/>
      <c r="AF45" s="140"/>
      <c r="AG45" s="141"/>
    </row>
    <row r="46" spans="1:53" ht="12.75" customHeight="1" x14ac:dyDescent="0.25">
      <c r="A46" s="152"/>
      <c r="B46" s="150"/>
      <c r="C46" s="150"/>
      <c r="D46" s="150"/>
      <c r="E46" s="150"/>
      <c r="F46" s="150"/>
      <c r="G46" s="150"/>
      <c r="H46" s="150"/>
      <c r="I46" s="150"/>
      <c r="J46" s="150"/>
      <c r="K46" s="150"/>
      <c r="L46" s="150"/>
      <c r="M46" s="150"/>
      <c r="N46" s="150"/>
      <c r="O46" s="150"/>
      <c r="P46" s="150"/>
      <c r="Q46" s="150"/>
      <c r="R46" s="150"/>
      <c r="S46" s="150"/>
      <c r="T46" s="150"/>
      <c r="U46" s="150"/>
      <c r="V46" s="150"/>
      <c r="W46" s="150"/>
      <c r="X46" s="150"/>
      <c r="Y46" s="150"/>
      <c r="Z46" s="150"/>
      <c r="AA46" s="150"/>
      <c r="AB46" s="150"/>
      <c r="AC46" s="150"/>
      <c r="AD46" s="150"/>
      <c r="AE46" s="150"/>
      <c r="AF46" s="150"/>
      <c r="AG46" s="151"/>
      <c r="AL46" s="10"/>
      <c r="AM46" s="10"/>
      <c r="AN46" s="10"/>
      <c r="AO46" s="10"/>
      <c r="AP46" s="10"/>
      <c r="AQ46" s="10"/>
      <c r="AR46" s="10"/>
      <c r="AS46" s="10"/>
      <c r="AT46" s="10"/>
      <c r="AU46" s="10"/>
    </row>
    <row r="47" spans="1:53" x14ac:dyDescent="0.25">
      <c r="A47" s="149"/>
      <c r="B47" s="150"/>
      <c r="C47" s="150"/>
      <c r="D47" s="150"/>
      <c r="E47" s="150"/>
      <c r="F47" s="150"/>
      <c r="G47" s="150"/>
      <c r="H47" s="150"/>
      <c r="I47" s="150"/>
      <c r="J47" s="150"/>
      <c r="K47" s="150"/>
      <c r="L47" s="150"/>
      <c r="M47" s="150"/>
      <c r="N47" s="150"/>
      <c r="O47" s="150"/>
      <c r="P47" s="150"/>
      <c r="Q47" s="150"/>
      <c r="R47" s="150"/>
      <c r="S47" s="150"/>
      <c r="T47" s="150"/>
      <c r="U47" s="150"/>
      <c r="V47" s="150"/>
      <c r="W47" s="150"/>
      <c r="X47" s="150"/>
      <c r="Y47" s="150"/>
      <c r="Z47" s="150"/>
      <c r="AA47" s="150"/>
      <c r="AB47" s="150"/>
      <c r="AC47" s="150"/>
      <c r="AD47" s="150"/>
      <c r="AE47" s="150"/>
      <c r="AF47" s="150"/>
      <c r="AG47" s="151"/>
    </row>
    <row r="48" spans="1:53" ht="12.75" hidden="1" customHeight="1" x14ac:dyDescent="0.25">
      <c r="A48" s="149"/>
      <c r="B48" s="150"/>
      <c r="C48" s="150"/>
      <c r="D48" s="150"/>
      <c r="E48" s="150"/>
      <c r="F48" s="150"/>
      <c r="G48" s="150"/>
      <c r="H48" s="150"/>
      <c r="I48" s="150"/>
      <c r="J48" s="150"/>
      <c r="K48" s="150"/>
      <c r="L48" s="150"/>
      <c r="M48" s="150"/>
      <c r="N48" s="150"/>
      <c r="O48" s="150"/>
      <c r="P48" s="150"/>
      <c r="Q48" s="150"/>
      <c r="R48" s="150"/>
      <c r="S48" s="150"/>
      <c r="T48" s="150"/>
      <c r="U48" s="150"/>
      <c r="V48" s="150"/>
      <c r="W48" s="150"/>
      <c r="X48" s="150"/>
      <c r="Y48" s="150"/>
      <c r="Z48" s="150"/>
      <c r="AA48" s="150"/>
      <c r="AB48" s="150"/>
      <c r="AC48" s="150"/>
      <c r="AD48" s="150"/>
      <c r="AE48" s="150"/>
      <c r="AF48" s="150"/>
      <c r="AG48" s="151"/>
    </row>
    <row r="49" spans="1:33" ht="12.75" hidden="1" customHeight="1" x14ac:dyDescent="0.25">
      <c r="A49" s="149"/>
      <c r="B49" s="150"/>
      <c r="C49" s="150"/>
      <c r="D49" s="150"/>
      <c r="E49" s="150"/>
      <c r="F49" s="150"/>
      <c r="G49" s="150"/>
      <c r="H49" s="150"/>
      <c r="I49" s="150"/>
      <c r="J49" s="150"/>
      <c r="K49" s="150"/>
      <c r="L49" s="150"/>
      <c r="M49" s="150"/>
      <c r="N49" s="150"/>
      <c r="O49" s="150"/>
      <c r="P49" s="150"/>
      <c r="Q49" s="150"/>
      <c r="R49" s="150"/>
      <c r="S49" s="150"/>
      <c r="T49" s="150"/>
      <c r="U49" s="150"/>
      <c r="V49" s="150"/>
      <c r="W49" s="150"/>
      <c r="X49" s="150"/>
      <c r="Y49" s="150"/>
      <c r="Z49" s="150"/>
      <c r="AA49" s="150"/>
      <c r="AB49" s="150"/>
      <c r="AC49" s="150"/>
      <c r="AD49" s="150"/>
      <c r="AE49" s="150"/>
      <c r="AF49" s="150"/>
      <c r="AG49" s="151"/>
    </row>
    <row r="50" spans="1:33" x14ac:dyDescent="0.25">
      <c r="A50" s="149"/>
      <c r="B50" s="150"/>
      <c r="C50" s="150"/>
      <c r="D50" s="150"/>
      <c r="E50" s="150"/>
      <c r="F50" s="150"/>
      <c r="G50" s="150"/>
      <c r="H50" s="150"/>
      <c r="I50" s="150"/>
      <c r="J50" s="150"/>
      <c r="K50" s="150"/>
      <c r="L50" s="150"/>
      <c r="M50" s="150"/>
      <c r="N50" s="150"/>
      <c r="O50" s="150"/>
      <c r="P50" s="150"/>
      <c r="Q50" s="150"/>
      <c r="R50" s="150"/>
      <c r="S50" s="150"/>
      <c r="T50" s="150"/>
      <c r="U50" s="150"/>
      <c r="V50" s="150"/>
      <c r="W50" s="150"/>
      <c r="X50" s="150"/>
      <c r="Y50" s="150"/>
      <c r="Z50" s="150"/>
      <c r="AA50" s="150"/>
      <c r="AB50" s="150"/>
      <c r="AC50" s="150"/>
      <c r="AD50" s="150"/>
      <c r="AE50" s="150"/>
      <c r="AF50" s="150"/>
      <c r="AG50" s="151"/>
    </row>
    <row r="51" spans="1:33" x14ac:dyDescent="0.25">
      <c r="A51" s="149"/>
      <c r="B51" s="150"/>
      <c r="C51" s="150"/>
      <c r="D51" s="150"/>
      <c r="E51" s="150"/>
      <c r="F51" s="150"/>
      <c r="G51" s="150"/>
      <c r="H51" s="150"/>
      <c r="I51" s="150"/>
      <c r="J51" s="150"/>
      <c r="K51" s="150"/>
      <c r="L51" s="150"/>
      <c r="M51" s="150"/>
      <c r="N51" s="150"/>
      <c r="O51" s="150"/>
      <c r="P51" s="150"/>
      <c r="Q51" s="150"/>
      <c r="R51" s="150"/>
      <c r="S51" s="150"/>
      <c r="T51" s="150"/>
      <c r="U51" s="150"/>
      <c r="V51" s="150"/>
      <c r="W51" s="150"/>
      <c r="X51" s="150"/>
      <c r="Y51" s="150"/>
      <c r="Z51" s="150"/>
      <c r="AA51" s="150"/>
      <c r="AB51" s="150"/>
      <c r="AC51" s="150"/>
      <c r="AD51" s="150"/>
      <c r="AE51" s="150"/>
      <c r="AF51" s="150"/>
      <c r="AG51" s="151"/>
    </row>
    <row r="52" spans="1:33" ht="13" x14ac:dyDescent="0.3">
      <c r="A52" s="155" t="s">
        <v>237</v>
      </c>
      <c r="B52" s="156"/>
      <c r="C52" s="156"/>
      <c r="D52" s="156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  <c r="V52" s="156"/>
      <c r="W52" s="156"/>
      <c r="X52" s="156"/>
      <c r="Y52" s="156"/>
      <c r="Z52" s="156"/>
      <c r="AA52" s="156"/>
      <c r="AB52" s="156"/>
      <c r="AC52" s="156"/>
      <c r="AD52" s="156"/>
      <c r="AE52" s="156"/>
      <c r="AF52" s="156"/>
      <c r="AG52" s="157"/>
    </row>
    <row r="53" spans="1:33" x14ac:dyDescent="0.25">
      <c r="A53" s="152"/>
      <c r="B53" s="150"/>
      <c r="C53" s="150"/>
      <c r="D53" s="150"/>
      <c r="E53" s="150"/>
      <c r="F53" s="150"/>
      <c r="G53" s="150"/>
      <c r="H53" s="150"/>
      <c r="I53" s="150"/>
      <c r="J53" s="150"/>
      <c r="K53" s="150"/>
      <c r="L53" s="150"/>
      <c r="M53" s="150"/>
      <c r="N53" s="150"/>
      <c r="O53" s="150"/>
      <c r="P53" s="150"/>
      <c r="Q53" s="150"/>
      <c r="R53" s="150"/>
      <c r="S53" s="150"/>
      <c r="T53" s="150"/>
      <c r="U53" s="150"/>
      <c r="V53" s="150"/>
      <c r="W53" s="150"/>
      <c r="X53" s="150"/>
      <c r="Y53" s="150"/>
      <c r="Z53" s="150"/>
      <c r="AA53" s="150"/>
      <c r="AB53" s="150"/>
      <c r="AC53" s="150"/>
      <c r="AD53" s="150"/>
      <c r="AE53" s="150"/>
      <c r="AF53" s="150"/>
      <c r="AG53" s="151"/>
    </row>
    <row r="54" spans="1:33" x14ac:dyDescent="0.25">
      <c r="A54" s="149"/>
      <c r="B54" s="150"/>
      <c r="C54" s="150"/>
      <c r="D54" s="150"/>
      <c r="E54" s="150"/>
      <c r="F54" s="150"/>
      <c r="G54" s="150"/>
      <c r="H54" s="150"/>
      <c r="I54" s="150"/>
      <c r="J54" s="150"/>
      <c r="K54" s="150"/>
      <c r="L54" s="150"/>
      <c r="M54" s="150"/>
      <c r="N54" s="150"/>
      <c r="O54" s="150"/>
      <c r="P54" s="150"/>
      <c r="Q54" s="150"/>
      <c r="R54" s="150"/>
      <c r="S54" s="150"/>
      <c r="T54" s="150"/>
      <c r="U54" s="150"/>
      <c r="V54" s="150"/>
      <c r="W54" s="150"/>
      <c r="X54" s="150"/>
      <c r="Y54" s="150"/>
      <c r="Z54" s="150"/>
      <c r="AA54" s="150"/>
      <c r="AB54" s="150"/>
      <c r="AC54" s="150"/>
      <c r="AD54" s="150"/>
      <c r="AE54" s="150"/>
      <c r="AF54" s="150"/>
      <c r="AG54" s="151"/>
    </row>
    <row r="55" spans="1:33" x14ac:dyDescent="0.25">
      <c r="A55" s="149"/>
      <c r="B55" s="150"/>
      <c r="C55" s="150"/>
      <c r="D55" s="150"/>
      <c r="E55" s="150"/>
      <c r="F55" s="150"/>
      <c r="G55" s="150"/>
      <c r="H55" s="150"/>
      <c r="I55" s="150"/>
      <c r="J55" s="150"/>
      <c r="K55" s="150"/>
      <c r="L55" s="150"/>
      <c r="M55" s="150"/>
      <c r="N55" s="150"/>
      <c r="O55" s="150"/>
      <c r="P55" s="150"/>
      <c r="Q55" s="150"/>
      <c r="R55" s="150"/>
      <c r="S55" s="150"/>
      <c r="T55" s="150"/>
      <c r="U55" s="150"/>
      <c r="V55" s="150"/>
      <c r="W55" s="150"/>
      <c r="X55" s="150"/>
      <c r="Y55" s="150"/>
      <c r="Z55" s="150"/>
      <c r="AA55" s="150"/>
      <c r="AB55" s="150"/>
      <c r="AC55" s="150"/>
      <c r="AD55" s="150"/>
      <c r="AE55" s="150"/>
      <c r="AF55" s="150"/>
      <c r="AG55" s="151"/>
    </row>
    <row r="56" spans="1:33" ht="13" x14ac:dyDescent="0.3">
      <c r="A56" s="155" t="s">
        <v>4</v>
      </c>
      <c r="B56" s="156"/>
      <c r="C56" s="156"/>
      <c r="D56" s="156"/>
      <c r="E56" s="156"/>
      <c r="F56" s="156"/>
      <c r="G56" s="156"/>
      <c r="H56" s="156"/>
      <c r="I56" s="156"/>
      <c r="J56" s="156"/>
      <c r="K56" s="156"/>
      <c r="L56" s="156"/>
      <c r="M56" s="156"/>
      <c r="N56" s="156"/>
      <c r="O56" s="156"/>
      <c r="P56" s="156"/>
      <c r="Q56" s="156"/>
      <c r="R56" s="158" t="s">
        <v>4</v>
      </c>
      <c r="S56" s="156"/>
      <c r="T56" s="156"/>
      <c r="U56" s="156"/>
      <c r="V56" s="156"/>
      <c r="W56" s="156"/>
      <c r="X56" s="156"/>
      <c r="Y56" s="156"/>
      <c r="Z56" s="156"/>
      <c r="AA56" s="156"/>
      <c r="AB56" s="156"/>
      <c r="AC56" s="156"/>
      <c r="AD56" s="156"/>
      <c r="AE56" s="156"/>
      <c r="AF56" s="156"/>
      <c r="AG56" s="157"/>
    </row>
    <row r="57" spans="1:33" x14ac:dyDescent="0.25">
      <c r="A57" s="92"/>
      <c r="B57" s="95"/>
      <c r="C57" s="95"/>
      <c r="D57" s="95"/>
      <c r="E57" s="95"/>
      <c r="F57" s="95"/>
      <c r="G57" s="95"/>
      <c r="H57" s="95"/>
      <c r="I57" s="95" t="s">
        <v>238</v>
      </c>
      <c r="J57" s="95"/>
      <c r="K57" s="95"/>
      <c r="L57" s="95"/>
      <c r="M57" s="95"/>
      <c r="N57" s="95"/>
      <c r="O57" s="95"/>
      <c r="P57" s="95"/>
      <c r="Q57" s="95"/>
      <c r="R57" s="93"/>
      <c r="S57" s="95"/>
      <c r="T57" s="95"/>
      <c r="U57" s="95"/>
      <c r="V57" s="95"/>
      <c r="W57" s="95"/>
      <c r="X57" s="95"/>
      <c r="Y57" s="95" t="s">
        <v>239</v>
      </c>
      <c r="Z57" s="95"/>
      <c r="AA57" s="95"/>
      <c r="AB57" s="95"/>
      <c r="AC57" s="95"/>
      <c r="AD57" s="95"/>
      <c r="AE57" s="95"/>
      <c r="AF57" s="95"/>
      <c r="AG57" s="96"/>
    </row>
    <row r="58" spans="1:33" x14ac:dyDescent="0.25">
      <c r="A58" s="159" t="s">
        <v>81</v>
      </c>
      <c r="B58" s="160"/>
      <c r="C58" s="160"/>
      <c r="D58" s="160"/>
      <c r="E58" s="160"/>
      <c r="F58" s="160"/>
      <c r="G58" s="160"/>
      <c r="H58" s="160"/>
      <c r="I58" s="160"/>
      <c r="J58" s="160"/>
      <c r="K58" s="160"/>
      <c r="L58" s="160"/>
      <c r="M58" s="160"/>
      <c r="N58" s="160"/>
      <c r="O58" s="160"/>
      <c r="P58" s="160"/>
      <c r="Q58" s="160"/>
      <c r="R58" s="158" t="s">
        <v>240</v>
      </c>
      <c r="S58" s="160"/>
      <c r="T58" s="160"/>
      <c r="U58" s="160"/>
      <c r="V58" s="160"/>
      <c r="W58" s="160"/>
      <c r="X58" s="160"/>
      <c r="Y58" s="160"/>
      <c r="Z58" s="160"/>
      <c r="AA58" s="160"/>
      <c r="AB58" s="160"/>
      <c r="AC58" s="160"/>
      <c r="AD58" s="160"/>
      <c r="AE58" s="160"/>
      <c r="AF58" s="160"/>
      <c r="AG58" s="161"/>
    </row>
    <row r="59" spans="1:33" x14ac:dyDescent="0.25">
      <c r="A59" s="152"/>
      <c r="B59" s="150"/>
      <c r="C59" s="150"/>
      <c r="D59" s="150"/>
      <c r="E59" s="150"/>
      <c r="F59" s="150"/>
      <c r="G59" s="150"/>
      <c r="H59" s="150"/>
      <c r="I59" s="150"/>
      <c r="J59" s="150"/>
      <c r="K59" s="150"/>
      <c r="L59" s="150"/>
      <c r="M59" s="150"/>
      <c r="N59" s="150"/>
      <c r="O59" s="150"/>
      <c r="P59" s="150"/>
      <c r="Q59" s="150"/>
      <c r="R59" s="150"/>
      <c r="S59" s="150"/>
      <c r="T59" s="150"/>
      <c r="U59" s="150"/>
      <c r="V59" s="150"/>
      <c r="W59" s="150"/>
      <c r="X59" s="150"/>
      <c r="Y59" s="150"/>
      <c r="Z59" s="150"/>
      <c r="AA59" s="150"/>
      <c r="AB59" s="150"/>
      <c r="AC59" s="150"/>
      <c r="AD59" s="150"/>
      <c r="AE59" s="150"/>
      <c r="AF59" s="150"/>
      <c r="AG59" s="151"/>
    </row>
    <row r="60" spans="1:33" x14ac:dyDescent="0.25">
      <c r="A60" s="149"/>
      <c r="B60" s="150"/>
      <c r="C60" s="150"/>
      <c r="D60" s="150"/>
      <c r="E60" s="150"/>
      <c r="F60" s="150"/>
      <c r="G60" s="150"/>
      <c r="H60" s="150"/>
      <c r="I60" s="150"/>
      <c r="J60" s="150"/>
      <c r="K60" s="150"/>
      <c r="L60" s="150"/>
      <c r="M60" s="150"/>
      <c r="N60" s="150"/>
      <c r="O60" s="150"/>
      <c r="P60" s="150"/>
      <c r="Q60" s="150"/>
      <c r="R60" s="150"/>
      <c r="S60" s="150"/>
      <c r="T60" s="150"/>
      <c r="U60" s="150"/>
      <c r="V60" s="150"/>
      <c r="W60" s="150"/>
      <c r="X60" s="150"/>
      <c r="Y60" s="150"/>
      <c r="Z60" s="150"/>
      <c r="AA60" s="150"/>
      <c r="AB60" s="150"/>
      <c r="AC60" s="150"/>
      <c r="AD60" s="150"/>
      <c r="AE60" s="150"/>
      <c r="AF60" s="150"/>
      <c r="AG60" s="151"/>
    </row>
    <row r="61" spans="1:33" ht="13.5" thickBot="1" x14ac:dyDescent="0.35">
      <c r="A61" s="19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1"/>
    </row>
  </sheetData>
  <mergeCells count="14">
    <mergeCell ref="A46:AG51"/>
    <mergeCell ref="A53:AG55"/>
    <mergeCell ref="A59:AG60"/>
    <mergeCell ref="A52:AG52"/>
    <mergeCell ref="A56:Q56"/>
    <mergeCell ref="R56:AG56"/>
    <mergeCell ref="A58:Q58"/>
    <mergeCell ref="R58:AG58"/>
    <mergeCell ref="A15:AG45"/>
    <mergeCell ref="A5:AG7"/>
    <mergeCell ref="A8:A14"/>
    <mergeCell ref="AG8:AG14"/>
    <mergeCell ref="C11:AE11"/>
    <mergeCell ref="C12:AE12"/>
  </mergeCells>
  <phoneticPr fontId="0" type="noConversion"/>
  <printOptions horizontalCentered="1" verticalCentered="1" gridLinesSet="0"/>
  <pageMargins left="0.19685039370078741" right="0.27559055118110237" top="0.39370078740157483" bottom="0.39370078740157483" header="0.31496062992125984" footer="3.937007874015748E-2"/>
  <pageSetup paperSize="9" scale="85" orientation="portrait" r:id="rId1"/>
  <headerFooter alignWithMargins="0"/>
  <colBreaks count="1" manualBreakCount="1">
    <brk id="3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opLeftCell="A28" workbookViewId="0">
      <selection sqref="A1:D41"/>
    </sheetView>
  </sheetViews>
  <sheetFormatPr defaultRowHeight="13" x14ac:dyDescent="0.3"/>
  <cols>
    <col min="1" max="1" width="33.90625" customWidth="1"/>
    <col min="2" max="2" width="15.453125" bestFit="1" customWidth="1"/>
    <col min="3" max="3" width="14" bestFit="1" customWidth="1"/>
    <col min="4" max="4" width="13.453125" customWidth="1"/>
    <col min="5" max="5" width="11.90625" bestFit="1" customWidth="1"/>
  </cols>
  <sheetData>
    <row r="1" spans="1:5" ht="15" x14ac:dyDescent="0.3">
      <c r="A1" s="162" t="s">
        <v>222</v>
      </c>
      <c r="B1" s="163"/>
      <c r="C1" s="163"/>
      <c r="D1" s="164"/>
    </row>
    <row r="2" spans="1:5" ht="15" x14ac:dyDescent="0.3">
      <c r="A2" s="165" t="s">
        <v>101</v>
      </c>
      <c r="B2" s="166"/>
      <c r="C2" s="166"/>
      <c r="D2" s="167"/>
    </row>
    <row r="3" spans="1:5" ht="15" x14ac:dyDescent="0.3">
      <c r="A3" s="56" t="s">
        <v>82</v>
      </c>
      <c r="B3" s="56" t="s">
        <v>145</v>
      </c>
      <c r="C3" s="56" t="s">
        <v>146</v>
      </c>
      <c r="D3" s="56" t="s">
        <v>18</v>
      </c>
    </row>
    <row r="4" spans="1:5" ht="15.5" x14ac:dyDescent="0.35">
      <c r="A4" s="47" t="s">
        <v>159</v>
      </c>
      <c r="B4" s="48">
        <f>+Bevételek!C5</f>
        <v>105470</v>
      </c>
      <c r="C4" s="48">
        <f>+Bevételek!D5</f>
        <v>5120</v>
      </c>
      <c r="D4" s="48">
        <f>+B4+C4</f>
        <v>110590</v>
      </c>
    </row>
    <row r="5" spans="1:5" ht="15.5" x14ac:dyDescent="0.35">
      <c r="A5" s="47" t="s">
        <v>160</v>
      </c>
      <c r="B5" s="48">
        <f>+Költségek!C5</f>
        <v>104567</v>
      </c>
      <c r="C5" s="48">
        <f>+Költségek!D5</f>
        <v>5120</v>
      </c>
      <c r="D5" s="48">
        <f>+B5+C5</f>
        <v>109687</v>
      </c>
    </row>
    <row r="6" spans="1:5" ht="15" x14ac:dyDescent="0.3">
      <c r="A6" s="49" t="s">
        <v>158</v>
      </c>
      <c r="B6" s="50">
        <f>+B4-B5</f>
        <v>903</v>
      </c>
      <c r="C6" s="50">
        <f t="shared" ref="C6:D6" si="0">+C4-C5</f>
        <v>0</v>
      </c>
      <c r="D6" s="50">
        <f t="shared" si="0"/>
        <v>903</v>
      </c>
    </row>
    <row r="7" spans="1:5" ht="15.5" x14ac:dyDescent="0.35">
      <c r="A7" s="27"/>
      <c r="B7" s="27"/>
      <c r="C7" s="27"/>
      <c r="D7" s="27"/>
    </row>
    <row r="8" spans="1:5" ht="15" x14ac:dyDescent="0.3">
      <c r="A8" s="162" t="s">
        <v>223</v>
      </c>
      <c r="B8" s="163"/>
      <c r="C8" s="163"/>
      <c r="D8" s="164"/>
    </row>
    <row r="9" spans="1:5" ht="15" x14ac:dyDescent="0.3">
      <c r="A9" s="165" t="s">
        <v>101</v>
      </c>
      <c r="B9" s="166"/>
      <c r="C9" s="166"/>
      <c r="D9" s="167"/>
    </row>
    <row r="10" spans="1:5" ht="15" x14ac:dyDescent="0.3">
      <c r="A10" s="83" t="s">
        <v>82</v>
      </c>
      <c r="B10" s="83" t="s">
        <v>145</v>
      </c>
      <c r="C10" s="83" t="s">
        <v>146</v>
      </c>
      <c r="D10" s="83" t="s">
        <v>18</v>
      </c>
    </row>
    <row r="11" spans="1:5" ht="15.5" x14ac:dyDescent="0.35">
      <c r="A11" s="47" t="s">
        <v>159</v>
      </c>
      <c r="B11" s="48">
        <f>+Bevételek!F5</f>
        <v>111349</v>
      </c>
      <c r="C11" s="48">
        <f>+Bevételek!G5</f>
        <v>17739</v>
      </c>
      <c r="D11" s="48">
        <f>+B11+C11</f>
        <v>129088</v>
      </c>
      <c r="E11" s="43"/>
    </row>
    <row r="12" spans="1:5" ht="15.5" x14ac:dyDescent="0.35">
      <c r="A12" s="47" t="s">
        <v>160</v>
      </c>
      <c r="B12" s="48">
        <f>+Költségek!F5</f>
        <v>102004</v>
      </c>
      <c r="C12" s="48">
        <f>+Költségek!G5</f>
        <v>15198</v>
      </c>
      <c r="D12" s="48">
        <f>+B12+C12</f>
        <v>117202</v>
      </c>
    </row>
    <row r="13" spans="1:5" ht="15" x14ac:dyDescent="0.3">
      <c r="A13" s="49" t="s">
        <v>158</v>
      </c>
      <c r="B13" s="50">
        <f>+B11-B12</f>
        <v>9345</v>
      </c>
      <c r="C13" s="50">
        <f t="shared" ref="C13:D13" si="1">+C11-C12</f>
        <v>2541</v>
      </c>
      <c r="D13" s="50">
        <f t="shared" si="1"/>
        <v>11886</v>
      </c>
    </row>
    <row r="14" spans="1:5" ht="15.5" x14ac:dyDescent="0.35">
      <c r="A14" s="27"/>
      <c r="B14" s="27"/>
      <c r="C14" s="27"/>
      <c r="D14" s="27"/>
    </row>
    <row r="15" spans="1:5" ht="15.5" x14ac:dyDescent="0.35">
      <c r="A15" s="168"/>
      <c r="B15" s="85" t="s">
        <v>221</v>
      </c>
      <c r="C15" s="88" t="s">
        <v>221</v>
      </c>
      <c r="D15" s="58"/>
    </row>
    <row r="16" spans="1:5" ht="15.5" x14ac:dyDescent="0.35">
      <c r="A16" s="169"/>
      <c r="B16" s="86" t="s">
        <v>214</v>
      </c>
      <c r="C16" s="89" t="s">
        <v>215</v>
      </c>
      <c r="D16" s="58"/>
    </row>
    <row r="17" spans="1:4" ht="15.5" x14ac:dyDescent="0.35">
      <c r="A17" s="57" t="s">
        <v>175</v>
      </c>
      <c r="B17" s="87">
        <f>+Bevételek!E5</f>
        <v>110590</v>
      </c>
      <c r="C17" s="87">
        <f>+D11</f>
        <v>129088</v>
      </c>
      <c r="D17" s="91">
        <f>+C17/B17</f>
        <v>1.1672664797902161</v>
      </c>
    </row>
    <row r="18" spans="1:4" ht="15.5" x14ac:dyDescent="0.35">
      <c r="A18" s="57" t="s">
        <v>176</v>
      </c>
      <c r="B18" s="87">
        <f>+Költségek!E5</f>
        <v>109687</v>
      </c>
      <c r="C18" s="87">
        <f>+D12</f>
        <v>117202</v>
      </c>
      <c r="D18" s="91">
        <f>+C18/B18</f>
        <v>1.0685131328233974</v>
      </c>
    </row>
    <row r="19" spans="1:4" ht="15.5" x14ac:dyDescent="0.35">
      <c r="A19" s="51"/>
      <c r="B19" s="52"/>
      <c r="C19" s="52"/>
      <c r="D19" s="27"/>
    </row>
    <row r="20" spans="1:4" ht="15.5" x14ac:dyDescent="0.35">
      <c r="A20" s="51"/>
      <c r="B20" s="52"/>
      <c r="C20" s="52"/>
      <c r="D20" s="27"/>
    </row>
    <row r="21" spans="1:4" ht="15.5" x14ac:dyDescent="0.35">
      <c r="A21" s="51"/>
      <c r="B21" s="52"/>
      <c r="C21" s="52"/>
      <c r="D21" s="27"/>
    </row>
    <row r="22" spans="1:4" ht="15.5" x14ac:dyDescent="0.35">
      <c r="A22" s="51"/>
      <c r="B22" s="52"/>
      <c r="C22" s="52"/>
      <c r="D22" s="27"/>
    </row>
    <row r="23" spans="1:4" ht="15.5" x14ac:dyDescent="0.35">
      <c r="A23" s="51" t="s">
        <v>177</v>
      </c>
      <c r="B23" s="53">
        <f>ROUND(B40,-3)/1000</f>
        <v>42530</v>
      </c>
      <c r="C23" s="51" t="s">
        <v>174</v>
      </c>
      <c r="D23" s="27"/>
    </row>
    <row r="24" spans="1:4" ht="15.5" x14ac:dyDescent="0.35">
      <c r="A24" s="27" t="s">
        <v>178</v>
      </c>
      <c r="B24" s="54">
        <f>+C17</f>
        <v>129088</v>
      </c>
      <c r="C24" s="27" t="s">
        <v>174</v>
      </c>
      <c r="D24" s="27"/>
    </row>
    <row r="25" spans="1:4" ht="15.5" x14ac:dyDescent="0.35">
      <c r="A25" s="27" t="s">
        <v>179</v>
      </c>
      <c r="B25" s="54">
        <f>+C18</f>
        <v>117202</v>
      </c>
      <c r="C25" s="27" t="s">
        <v>174</v>
      </c>
      <c r="D25" s="27"/>
    </row>
    <row r="26" spans="1:4" ht="15.5" x14ac:dyDescent="0.35">
      <c r="A26" s="51" t="s">
        <v>180</v>
      </c>
      <c r="B26" s="53">
        <f>+B23+B24-B25</f>
        <v>54416</v>
      </c>
      <c r="C26" s="51" t="s">
        <v>174</v>
      </c>
      <c r="D26" s="54"/>
    </row>
    <row r="27" spans="1:4" ht="15.5" x14ac:dyDescent="0.35">
      <c r="A27" s="27"/>
      <c r="B27" s="55"/>
      <c r="C27" s="27"/>
      <c r="D27" s="54"/>
    </row>
    <row r="28" spans="1:4" ht="15.5" x14ac:dyDescent="0.35">
      <c r="A28" s="27"/>
      <c r="B28" s="55"/>
      <c r="C28" s="27"/>
      <c r="D28" s="27"/>
    </row>
    <row r="29" spans="1:4" ht="15.5" x14ac:dyDescent="0.35">
      <c r="A29" s="27"/>
      <c r="B29" s="55"/>
      <c r="C29" s="27"/>
      <c r="D29" s="27"/>
    </row>
    <row r="30" spans="1:4" ht="15.5" x14ac:dyDescent="0.35">
      <c r="A30" s="27"/>
      <c r="B30" s="27"/>
      <c r="C30" s="27"/>
      <c r="D30" s="27"/>
    </row>
    <row r="31" spans="1:4" ht="15.5" x14ac:dyDescent="0.35">
      <c r="A31" s="57" t="s">
        <v>181</v>
      </c>
      <c r="B31" s="59">
        <v>43466</v>
      </c>
      <c r="C31" s="59">
        <v>43830</v>
      </c>
      <c r="D31" s="27"/>
    </row>
    <row r="32" spans="1:4" ht="15.5" x14ac:dyDescent="0.35">
      <c r="A32" s="61" t="s">
        <v>182</v>
      </c>
      <c r="B32" s="63">
        <v>17320273</v>
      </c>
      <c r="C32" s="63">
        <v>26984302</v>
      </c>
      <c r="D32" s="27"/>
    </row>
    <row r="33" spans="1:5" ht="15.5" x14ac:dyDescent="0.35">
      <c r="A33" s="29" t="s">
        <v>183</v>
      </c>
      <c r="B33" s="64">
        <v>3152200</v>
      </c>
      <c r="C33" s="64">
        <v>3195891</v>
      </c>
      <c r="D33" s="27"/>
    </row>
    <row r="34" spans="1:5" ht="15.5" x14ac:dyDescent="0.35">
      <c r="A34" s="29" t="s">
        <v>184</v>
      </c>
      <c r="B34" s="64">
        <v>4023134</v>
      </c>
      <c r="C34" s="64">
        <v>7695062</v>
      </c>
      <c r="D34" s="27"/>
    </row>
    <row r="35" spans="1:5" ht="15.5" x14ac:dyDescent="0.35">
      <c r="A35" s="29" t="s">
        <v>185</v>
      </c>
      <c r="B35" s="64">
        <v>1471365</v>
      </c>
      <c r="C35" s="64">
        <v>1438830</v>
      </c>
      <c r="D35" s="27"/>
      <c r="E35" s="44"/>
    </row>
    <row r="36" spans="1:5" ht="15.5" x14ac:dyDescent="0.35">
      <c r="A36" s="29" t="s">
        <v>186</v>
      </c>
      <c r="B36" s="64">
        <v>13725639</v>
      </c>
      <c r="C36" s="64">
        <v>14148932</v>
      </c>
      <c r="D36" s="27"/>
    </row>
    <row r="37" spans="1:5" ht="15.5" x14ac:dyDescent="0.35">
      <c r="A37" s="29" t="s">
        <v>187</v>
      </c>
      <c r="B37" s="64">
        <v>900000</v>
      </c>
      <c r="C37" s="64">
        <v>901158</v>
      </c>
      <c r="D37" s="27"/>
    </row>
    <row r="38" spans="1:5" ht="15.5" x14ac:dyDescent="0.35">
      <c r="A38" s="29" t="s">
        <v>188</v>
      </c>
      <c r="B38" s="64">
        <v>1937610</v>
      </c>
      <c r="C38" s="64">
        <v>10782</v>
      </c>
      <c r="D38" s="27"/>
    </row>
    <row r="39" spans="1:5" ht="15.5" x14ac:dyDescent="0.35">
      <c r="A39" s="62" t="s">
        <v>230</v>
      </c>
      <c r="B39" s="65">
        <v>0</v>
      </c>
      <c r="C39" s="65">
        <v>41490</v>
      </c>
      <c r="D39" s="27"/>
    </row>
    <row r="40" spans="1:5" ht="15.5" x14ac:dyDescent="0.35">
      <c r="A40" s="57" t="s">
        <v>189</v>
      </c>
      <c r="B40" s="60">
        <f>SUM(B32:B39)</f>
        <v>42530221</v>
      </c>
      <c r="C40" s="60">
        <f>SUM(C32:C39)</f>
        <v>54416447</v>
      </c>
      <c r="D40" s="90"/>
    </row>
    <row r="41" spans="1:5" ht="15.5" x14ac:dyDescent="0.35">
      <c r="A41" s="27"/>
      <c r="B41" s="27"/>
      <c r="C41" s="27"/>
      <c r="D41" s="27"/>
    </row>
    <row r="42" spans="1:5" ht="15.5" x14ac:dyDescent="0.35">
      <c r="A42" s="27"/>
      <c r="B42" s="27"/>
      <c r="C42" s="27"/>
      <c r="D42" s="90"/>
    </row>
    <row r="43" spans="1:5" ht="15.5" x14ac:dyDescent="0.35">
      <c r="A43" s="27"/>
      <c r="B43" s="27"/>
      <c r="C43" s="27"/>
      <c r="D43" s="27"/>
    </row>
    <row r="44" spans="1:5" ht="15.5" x14ac:dyDescent="0.35">
      <c r="A44" s="27"/>
      <c r="B44" s="27"/>
      <c r="C44" s="27"/>
      <c r="D44" s="27"/>
    </row>
    <row r="45" spans="1:5" ht="15.5" x14ac:dyDescent="0.35">
      <c r="A45" s="27"/>
      <c r="B45" s="27"/>
      <c r="C45" s="27"/>
      <c r="D45" s="27"/>
    </row>
    <row r="46" spans="1:5" ht="15.5" x14ac:dyDescent="0.35">
      <c r="A46" s="27"/>
      <c r="B46" s="27"/>
      <c r="C46" s="27"/>
      <c r="D46" s="27"/>
    </row>
    <row r="47" spans="1:5" ht="15.5" x14ac:dyDescent="0.35">
      <c r="A47" s="27"/>
      <c r="B47" s="27"/>
      <c r="C47" s="27"/>
      <c r="D47" s="27"/>
    </row>
  </sheetData>
  <mergeCells count="5">
    <mergeCell ref="A1:D1"/>
    <mergeCell ref="A2:D2"/>
    <mergeCell ref="A15:A16"/>
    <mergeCell ref="A8:D8"/>
    <mergeCell ref="A9:D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view="pageLayout" topLeftCell="A25" zoomScaleNormal="100" workbookViewId="0">
      <selection sqref="A1:H1"/>
    </sheetView>
  </sheetViews>
  <sheetFormatPr defaultColWidth="9.08984375" defaultRowHeight="15.5" x14ac:dyDescent="0.35"/>
  <cols>
    <col min="1" max="1" width="5.54296875" style="27" customWidth="1"/>
    <col min="2" max="2" width="31.81640625" style="27" customWidth="1"/>
    <col min="3" max="8" width="10.6328125" style="27" customWidth="1"/>
    <col min="9" max="16384" width="9.08984375" style="27"/>
  </cols>
  <sheetData>
    <row r="1" spans="1:8" ht="27" customHeight="1" x14ac:dyDescent="0.35">
      <c r="A1" s="171" t="s">
        <v>224</v>
      </c>
      <c r="B1" s="172"/>
      <c r="C1" s="172"/>
      <c r="D1" s="172"/>
      <c r="E1" s="172"/>
      <c r="F1" s="172"/>
      <c r="G1" s="172"/>
      <c r="H1" s="173"/>
    </row>
    <row r="2" spans="1:8" x14ac:dyDescent="0.35">
      <c r="A2" s="171" t="s">
        <v>101</v>
      </c>
      <c r="B2" s="172"/>
      <c r="C2" s="172"/>
      <c r="D2" s="172"/>
      <c r="E2" s="172"/>
      <c r="F2" s="172"/>
      <c r="G2" s="172"/>
      <c r="H2" s="173"/>
    </row>
    <row r="3" spans="1:8" ht="15.75" customHeight="1" x14ac:dyDescent="0.35">
      <c r="A3" s="174" t="s">
        <v>17</v>
      </c>
      <c r="B3" s="175" t="s">
        <v>82</v>
      </c>
      <c r="C3" s="170" t="s">
        <v>173</v>
      </c>
      <c r="D3" s="170"/>
      <c r="E3" s="170"/>
      <c r="F3" s="170" t="s">
        <v>216</v>
      </c>
      <c r="G3" s="170"/>
      <c r="H3" s="170"/>
    </row>
    <row r="4" spans="1:8" x14ac:dyDescent="0.35">
      <c r="A4" s="170"/>
      <c r="B4" s="176"/>
      <c r="C4" s="106" t="s">
        <v>145</v>
      </c>
      <c r="D4" s="106" t="s">
        <v>146</v>
      </c>
      <c r="E4" s="106" t="s">
        <v>18</v>
      </c>
      <c r="F4" s="106" t="s">
        <v>145</v>
      </c>
      <c r="G4" s="106" t="s">
        <v>146</v>
      </c>
      <c r="H4" s="106" t="s">
        <v>18</v>
      </c>
    </row>
    <row r="5" spans="1:8" ht="46.5" x14ac:dyDescent="0.35">
      <c r="A5" s="107" t="s">
        <v>8</v>
      </c>
      <c r="B5" s="108" t="s">
        <v>151</v>
      </c>
      <c r="C5" s="98">
        <f t="shared" ref="C5:E5" si="0">+C6+C11+C14+C20+C23+C24+C25</f>
        <v>105470</v>
      </c>
      <c r="D5" s="98">
        <f t="shared" si="0"/>
        <v>5120</v>
      </c>
      <c r="E5" s="98">
        <f t="shared" si="0"/>
        <v>110590</v>
      </c>
      <c r="F5" s="98">
        <f t="shared" ref="F5:H5" si="1">+F6+F11+F14+F20+F23+F24+F25</f>
        <v>111349</v>
      </c>
      <c r="G5" s="98">
        <f t="shared" si="1"/>
        <v>17739</v>
      </c>
      <c r="H5" s="98">
        <f t="shared" si="1"/>
        <v>129088</v>
      </c>
    </row>
    <row r="6" spans="1:8" ht="31" x14ac:dyDescent="0.35">
      <c r="A6" s="109" t="s">
        <v>7</v>
      </c>
      <c r="B6" s="99" t="s">
        <v>141</v>
      </c>
      <c r="C6" s="112">
        <f t="shared" ref="C6:E6" si="2">SUM(C7:C10)</f>
        <v>80200</v>
      </c>
      <c r="D6" s="112">
        <f t="shared" si="2"/>
        <v>0</v>
      </c>
      <c r="E6" s="112">
        <f t="shared" si="2"/>
        <v>80200</v>
      </c>
      <c r="F6" s="112">
        <f t="shared" ref="F6:H6" si="3">SUM(F7:F10)</f>
        <v>82650</v>
      </c>
      <c r="G6" s="112">
        <f t="shared" si="3"/>
        <v>0</v>
      </c>
      <c r="H6" s="112">
        <f t="shared" si="3"/>
        <v>82650</v>
      </c>
    </row>
    <row r="7" spans="1:8" x14ac:dyDescent="0.35">
      <c r="A7" s="110" t="s">
        <v>6</v>
      </c>
      <c r="B7" s="100" t="s">
        <v>228</v>
      </c>
      <c r="C7" s="113">
        <v>73000</v>
      </c>
      <c r="D7" s="114">
        <v>0</v>
      </c>
      <c r="E7" s="114">
        <f>+C7+D7</f>
        <v>73000</v>
      </c>
      <c r="F7" s="113">
        <v>71227</v>
      </c>
      <c r="G7" s="114">
        <v>0</v>
      </c>
      <c r="H7" s="114">
        <f>+F7+G7</f>
        <v>71227</v>
      </c>
    </row>
    <row r="8" spans="1:8" x14ac:dyDescent="0.35">
      <c r="A8" s="110" t="s">
        <v>5</v>
      </c>
      <c r="B8" s="100" t="s">
        <v>162</v>
      </c>
      <c r="C8" s="113">
        <v>2000</v>
      </c>
      <c r="D8" s="114">
        <v>0</v>
      </c>
      <c r="E8" s="114">
        <f>+C8+D8</f>
        <v>2000</v>
      </c>
      <c r="F8" s="113">
        <v>4900</v>
      </c>
      <c r="G8" s="114">
        <v>0</v>
      </c>
      <c r="H8" s="114">
        <f>+F8+G8</f>
        <v>4900</v>
      </c>
    </row>
    <row r="9" spans="1:8" x14ac:dyDescent="0.35">
      <c r="A9" s="110" t="s">
        <v>16</v>
      </c>
      <c r="B9" s="101" t="s">
        <v>128</v>
      </c>
      <c r="C9" s="113">
        <v>1200</v>
      </c>
      <c r="D9" s="114">
        <v>0</v>
      </c>
      <c r="E9" s="114">
        <f>+C9+D9</f>
        <v>1200</v>
      </c>
      <c r="F9" s="113">
        <v>2523</v>
      </c>
      <c r="G9" s="114">
        <v>0</v>
      </c>
      <c r="H9" s="114">
        <f>+F9+G9</f>
        <v>2523</v>
      </c>
    </row>
    <row r="10" spans="1:8" x14ac:dyDescent="0.35">
      <c r="A10" s="110" t="s">
        <v>15</v>
      </c>
      <c r="B10" s="101" t="s">
        <v>129</v>
      </c>
      <c r="C10" s="113">
        <v>4000</v>
      </c>
      <c r="D10" s="114">
        <v>0</v>
      </c>
      <c r="E10" s="114">
        <f>+C10+D10</f>
        <v>4000</v>
      </c>
      <c r="F10" s="113">
        <v>4000</v>
      </c>
      <c r="G10" s="114">
        <v>0</v>
      </c>
      <c r="H10" s="114">
        <f>+F10+G10</f>
        <v>4000</v>
      </c>
    </row>
    <row r="11" spans="1:8" ht="31" x14ac:dyDescent="0.35">
      <c r="A11" s="109" t="s">
        <v>14</v>
      </c>
      <c r="B11" s="99" t="s">
        <v>152</v>
      </c>
      <c r="C11" s="112">
        <f t="shared" ref="C11:E11" si="4">SUM(C12:C13)</f>
        <v>12640</v>
      </c>
      <c r="D11" s="112">
        <f t="shared" si="4"/>
        <v>0</v>
      </c>
      <c r="E11" s="112">
        <f t="shared" si="4"/>
        <v>12640</v>
      </c>
      <c r="F11" s="112">
        <f t="shared" ref="F11:H11" si="5">SUM(F12:F13)</f>
        <v>12212</v>
      </c>
      <c r="G11" s="112">
        <f t="shared" si="5"/>
        <v>0</v>
      </c>
      <c r="H11" s="112">
        <f t="shared" si="5"/>
        <v>12212</v>
      </c>
    </row>
    <row r="12" spans="1:8" x14ac:dyDescent="0.35">
      <c r="A12" s="110" t="s">
        <v>13</v>
      </c>
      <c r="B12" s="102" t="s">
        <v>229</v>
      </c>
      <c r="C12" s="113">
        <v>9640</v>
      </c>
      <c r="D12" s="114">
        <v>0</v>
      </c>
      <c r="E12" s="114">
        <f>+C12+D12</f>
        <v>9640</v>
      </c>
      <c r="F12" s="113">
        <f>4653+1034+6362-812</f>
        <v>11237</v>
      </c>
      <c r="G12" s="114">
        <v>0</v>
      </c>
      <c r="H12" s="114">
        <f>+F12+G12</f>
        <v>11237</v>
      </c>
    </row>
    <row r="13" spans="1:8" ht="31" x14ac:dyDescent="0.35">
      <c r="A13" s="110" t="s">
        <v>12</v>
      </c>
      <c r="B13" s="102" t="s">
        <v>130</v>
      </c>
      <c r="C13" s="113">
        <v>3000</v>
      </c>
      <c r="D13" s="114">
        <v>0</v>
      </c>
      <c r="E13" s="114">
        <f>+C13+D13</f>
        <v>3000</v>
      </c>
      <c r="F13" s="113">
        <f>288+687</f>
        <v>975</v>
      </c>
      <c r="G13" s="114">
        <v>0</v>
      </c>
      <c r="H13" s="114">
        <f>+F13+G13</f>
        <v>975</v>
      </c>
    </row>
    <row r="14" spans="1:8" ht="31" x14ac:dyDescent="0.35">
      <c r="A14" s="109" t="s">
        <v>11</v>
      </c>
      <c r="B14" s="99" t="s">
        <v>153</v>
      </c>
      <c r="C14" s="112">
        <f t="shared" ref="C14:E14" si="6">SUM(C15:C19)</f>
        <v>12400</v>
      </c>
      <c r="D14" s="112">
        <f t="shared" si="6"/>
        <v>5120</v>
      </c>
      <c r="E14" s="112">
        <f t="shared" si="6"/>
        <v>17520</v>
      </c>
      <c r="F14" s="112">
        <f t="shared" ref="F14:H14" si="7">SUM(F15:F19)</f>
        <v>12081</v>
      </c>
      <c r="G14" s="112">
        <f t="shared" si="7"/>
        <v>17739</v>
      </c>
      <c r="H14" s="112">
        <f t="shared" si="7"/>
        <v>29820</v>
      </c>
    </row>
    <row r="15" spans="1:8" x14ac:dyDescent="0.35">
      <c r="A15" s="110" t="s">
        <v>10</v>
      </c>
      <c r="B15" s="102" t="s">
        <v>131</v>
      </c>
      <c r="C15" s="113">
        <v>0</v>
      </c>
      <c r="D15" s="113">
        <v>0</v>
      </c>
      <c r="E15" s="114">
        <f>+C15+D15</f>
        <v>0</v>
      </c>
      <c r="F15" s="113">
        <v>0</v>
      </c>
      <c r="G15" s="113">
        <v>0</v>
      </c>
      <c r="H15" s="114">
        <f>+F15+G15</f>
        <v>0</v>
      </c>
    </row>
    <row r="16" spans="1:8" x14ac:dyDescent="0.35">
      <c r="A16" s="110" t="s">
        <v>9</v>
      </c>
      <c r="B16" s="102" t="s">
        <v>132</v>
      </c>
      <c r="C16" s="113">
        <v>0</v>
      </c>
      <c r="D16" s="113">
        <v>0</v>
      </c>
      <c r="E16" s="114">
        <f>+C16+D16</f>
        <v>0</v>
      </c>
      <c r="F16" s="113">
        <v>0</v>
      </c>
      <c r="G16" s="113">
        <v>0</v>
      </c>
      <c r="H16" s="114">
        <f>+F16+G16</f>
        <v>0</v>
      </c>
    </row>
    <row r="17" spans="1:8" ht="31" x14ac:dyDescent="0.35">
      <c r="A17" s="110" t="s">
        <v>19</v>
      </c>
      <c r="B17" s="102" t="s">
        <v>163</v>
      </c>
      <c r="C17" s="113">
        <v>1000</v>
      </c>
      <c r="D17" s="113">
        <v>0</v>
      </c>
      <c r="E17" s="114">
        <f>+C17+D17</f>
        <v>1000</v>
      </c>
      <c r="F17" s="113">
        <v>681</v>
      </c>
      <c r="G17" s="113">
        <v>0</v>
      </c>
      <c r="H17" s="114">
        <f>+F17+G17</f>
        <v>681</v>
      </c>
    </row>
    <row r="18" spans="1:8" x14ac:dyDescent="0.35">
      <c r="A18" s="110" t="s">
        <v>20</v>
      </c>
      <c r="B18" s="102" t="s">
        <v>133</v>
      </c>
      <c r="C18" s="113">
        <v>0</v>
      </c>
      <c r="D18" s="113">
        <v>5120</v>
      </c>
      <c r="E18" s="114">
        <f>+C18+D18</f>
        <v>5120</v>
      </c>
      <c r="F18" s="113">
        <v>0</v>
      </c>
      <c r="G18" s="113">
        <f>4739+13000</f>
        <v>17739</v>
      </c>
      <c r="H18" s="114">
        <f>+F18+G18</f>
        <v>17739</v>
      </c>
    </row>
    <row r="19" spans="1:8" x14ac:dyDescent="0.35">
      <c r="A19" s="110" t="s">
        <v>21</v>
      </c>
      <c r="B19" s="102" t="s">
        <v>134</v>
      </c>
      <c r="C19" s="113">
        <v>11400</v>
      </c>
      <c r="D19" s="113">
        <v>0</v>
      </c>
      <c r="E19" s="114">
        <f>+C19+D19</f>
        <v>11400</v>
      </c>
      <c r="F19" s="113">
        <f>9000+1800+600</f>
        <v>11400</v>
      </c>
      <c r="G19" s="113">
        <v>0</v>
      </c>
      <c r="H19" s="114">
        <f>+F19+G19</f>
        <v>11400</v>
      </c>
    </row>
    <row r="20" spans="1:8" ht="31" x14ac:dyDescent="0.35">
      <c r="A20" s="109" t="s">
        <v>22</v>
      </c>
      <c r="B20" s="99" t="s">
        <v>154</v>
      </c>
      <c r="C20" s="112">
        <f t="shared" ref="C20:E20" si="8">SUM(C21:C22)</f>
        <v>0</v>
      </c>
      <c r="D20" s="112">
        <f t="shared" si="8"/>
        <v>0</v>
      </c>
      <c r="E20" s="112">
        <f t="shared" si="8"/>
        <v>0</v>
      </c>
      <c r="F20" s="112">
        <f t="shared" ref="F20:H20" si="9">SUM(F21:F22)</f>
        <v>18</v>
      </c>
      <c r="G20" s="112">
        <f t="shared" si="9"/>
        <v>0</v>
      </c>
      <c r="H20" s="112">
        <f t="shared" si="9"/>
        <v>18</v>
      </c>
    </row>
    <row r="21" spans="1:8" x14ac:dyDescent="0.35">
      <c r="A21" s="110" t="s">
        <v>23</v>
      </c>
      <c r="B21" s="102" t="s">
        <v>135</v>
      </c>
      <c r="C21" s="114">
        <v>0</v>
      </c>
      <c r="D21" s="114">
        <v>0</v>
      </c>
      <c r="E21" s="114">
        <f>+C21+D21</f>
        <v>0</v>
      </c>
      <c r="F21" s="114">
        <v>12</v>
      </c>
      <c r="G21" s="114">
        <v>0</v>
      </c>
      <c r="H21" s="114">
        <f>+F21+G21</f>
        <v>12</v>
      </c>
    </row>
    <row r="22" spans="1:8" x14ac:dyDescent="0.35">
      <c r="A22" s="111" t="s">
        <v>24</v>
      </c>
      <c r="B22" s="104" t="s">
        <v>161</v>
      </c>
      <c r="C22" s="115">
        <v>0</v>
      </c>
      <c r="D22" s="115">
        <v>0</v>
      </c>
      <c r="E22" s="114">
        <f>+C22+D22</f>
        <v>0</v>
      </c>
      <c r="F22" s="115">
        <v>6</v>
      </c>
      <c r="G22" s="115">
        <v>0</v>
      </c>
      <c r="H22" s="114">
        <f>+F22+G22</f>
        <v>6</v>
      </c>
    </row>
    <row r="23" spans="1:8" x14ac:dyDescent="0.35">
      <c r="A23" s="109" t="s">
        <v>25</v>
      </c>
      <c r="B23" s="99" t="s">
        <v>142</v>
      </c>
      <c r="C23" s="112">
        <v>230</v>
      </c>
      <c r="D23" s="112">
        <v>0</v>
      </c>
      <c r="E23" s="112">
        <f>+C23+D23</f>
        <v>230</v>
      </c>
      <c r="F23" s="112">
        <v>240</v>
      </c>
      <c r="G23" s="112">
        <v>0</v>
      </c>
      <c r="H23" s="112">
        <f>+F23+G23</f>
        <v>240</v>
      </c>
    </row>
    <row r="24" spans="1:8" x14ac:dyDescent="0.35">
      <c r="A24" s="109" t="s">
        <v>26</v>
      </c>
      <c r="B24" s="99" t="s">
        <v>143</v>
      </c>
      <c r="C24" s="112">
        <v>0</v>
      </c>
      <c r="D24" s="112">
        <v>0</v>
      </c>
      <c r="E24" s="112">
        <f>+C24+D24</f>
        <v>0</v>
      </c>
      <c r="F24" s="112">
        <v>43</v>
      </c>
      <c r="G24" s="112">
        <v>0</v>
      </c>
      <c r="H24" s="112">
        <f>+G24+F24</f>
        <v>43</v>
      </c>
    </row>
    <row r="25" spans="1:8" x14ac:dyDescent="0.35">
      <c r="A25" s="109" t="s">
        <v>27</v>
      </c>
      <c r="B25" s="99" t="s">
        <v>218</v>
      </c>
      <c r="C25" s="112">
        <v>0</v>
      </c>
      <c r="D25" s="112">
        <v>0</v>
      </c>
      <c r="E25" s="112">
        <f>+C25+D25</f>
        <v>0</v>
      </c>
      <c r="F25" s="112">
        <v>4105</v>
      </c>
      <c r="G25" s="112">
        <v>0</v>
      </c>
      <c r="H25" s="112">
        <f>+G25+F25</f>
        <v>4105</v>
      </c>
    </row>
    <row r="26" spans="1:8" x14ac:dyDescent="0.35">
      <c r="A26" s="58"/>
      <c r="B26" s="105"/>
      <c r="C26" s="105"/>
      <c r="D26" s="105"/>
      <c r="E26" s="105"/>
      <c r="F26" s="105"/>
      <c r="G26" s="105"/>
      <c r="H26" s="105"/>
    </row>
    <row r="27" spans="1:8" x14ac:dyDescent="0.35">
      <c r="A27" s="58"/>
      <c r="B27" s="105"/>
      <c r="C27" s="105"/>
      <c r="D27" s="105"/>
      <c r="E27" s="105"/>
      <c r="F27" s="105"/>
      <c r="G27" s="105"/>
      <c r="H27" s="105"/>
    </row>
    <row r="28" spans="1:8" x14ac:dyDescent="0.35">
      <c r="A28" s="58"/>
      <c r="B28" s="105"/>
      <c r="C28" s="105"/>
      <c r="D28" s="105"/>
      <c r="E28" s="105"/>
      <c r="F28" s="105"/>
      <c r="G28" s="105"/>
      <c r="H28" s="105"/>
    </row>
    <row r="29" spans="1:8" x14ac:dyDescent="0.35">
      <c r="A29" s="58"/>
      <c r="B29" s="105"/>
      <c r="C29" s="105"/>
      <c r="D29" s="105"/>
      <c r="E29" s="105"/>
      <c r="F29" s="105"/>
      <c r="G29" s="105"/>
      <c r="H29" s="105"/>
    </row>
    <row r="30" spans="1:8" x14ac:dyDescent="0.35">
      <c r="A30" s="58"/>
      <c r="B30" s="105"/>
      <c r="C30" s="105"/>
      <c r="D30" s="105"/>
      <c r="E30" s="105"/>
      <c r="F30" s="105"/>
      <c r="G30" s="105"/>
      <c r="H30" s="105"/>
    </row>
    <row r="31" spans="1:8" x14ac:dyDescent="0.35">
      <c r="A31" s="58"/>
      <c r="B31" s="105"/>
      <c r="C31" s="105"/>
      <c r="D31" s="105"/>
      <c r="E31" s="105"/>
      <c r="F31" s="105"/>
      <c r="G31" s="105"/>
      <c r="H31" s="105"/>
    </row>
    <row r="32" spans="1:8" x14ac:dyDescent="0.35">
      <c r="A32" s="58"/>
      <c r="B32" s="105"/>
      <c r="C32" s="105"/>
      <c r="D32" s="105"/>
      <c r="E32" s="105"/>
      <c r="F32" s="105"/>
      <c r="G32" s="105"/>
      <c r="H32" s="105"/>
    </row>
    <row r="33" spans="1:8" x14ac:dyDescent="0.35">
      <c r="A33" s="58"/>
      <c r="B33" s="105"/>
      <c r="C33" s="105"/>
      <c r="D33" s="105"/>
      <c r="E33" s="105"/>
      <c r="F33" s="105"/>
      <c r="G33" s="105"/>
      <c r="H33" s="105"/>
    </row>
    <row r="34" spans="1:8" x14ac:dyDescent="0.35">
      <c r="A34" s="26"/>
    </row>
    <row r="35" spans="1:8" x14ac:dyDescent="0.35">
      <c r="A35" s="26"/>
    </row>
    <row r="36" spans="1:8" x14ac:dyDescent="0.35">
      <c r="A36" s="26"/>
    </row>
    <row r="37" spans="1:8" x14ac:dyDescent="0.35">
      <c r="A37" s="26"/>
    </row>
    <row r="38" spans="1:8" x14ac:dyDescent="0.35">
      <c r="A38" s="26"/>
    </row>
    <row r="39" spans="1:8" x14ac:dyDescent="0.35">
      <c r="A39" s="26"/>
    </row>
    <row r="40" spans="1:8" x14ac:dyDescent="0.35">
      <c r="A40" s="26"/>
    </row>
    <row r="41" spans="1:8" x14ac:dyDescent="0.35">
      <c r="A41" s="26"/>
    </row>
    <row r="42" spans="1:8" x14ac:dyDescent="0.35">
      <c r="A42" s="26"/>
    </row>
    <row r="43" spans="1:8" x14ac:dyDescent="0.35">
      <c r="A43" s="26"/>
    </row>
  </sheetData>
  <mergeCells count="6">
    <mergeCell ref="F3:H3"/>
    <mergeCell ref="A2:H2"/>
    <mergeCell ref="A1:H1"/>
    <mergeCell ref="A3:A4"/>
    <mergeCell ref="B3:B4"/>
    <mergeCell ref="C3:E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tabSelected="1" view="pageBreakPreview" zoomScale="60" zoomScaleNormal="100" workbookViewId="0">
      <pane ySplit="4" topLeftCell="A47" activePane="bottomLeft" state="frozen"/>
      <selection pane="bottomLeft" activeCell="K52" sqref="K52"/>
    </sheetView>
  </sheetViews>
  <sheetFormatPr defaultRowHeight="13" x14ac:dyDescent="0.3"/>
  <cols>
    <col min="1" max="1" width="5.54296875" customWidth="1"/>
    <col min="2" max="2" width="40.36328125" customWidth="1"/>
    <col min="3" max="8" width="10.6328125" customWidth="1"/>
  </cols>
  <sheetData>
    <row r="1" spans="1:8" ht="32.25" customHeight="1" x14ac:dyDescent="0.3">
      <c r="A1" s="178" t="s">
        <v>225</v>
      </c>
      <c r="B1" s="179"/>
      <c r="C1" s="179"/>
      <c r="D1" s="179"/>
      <c r="E1" s="179"/>
      <c r="F1" s="179"/>
      <c r="G1" s="179"/>
      <c r="H1" s="180"/>
    </row>
    <row r="2" spans="1:8" ht="15" x14ac:dyDescent="0.3">
      <c r="A2" s="178" t="s">
        <v>101</v>
      </c>
      <c r="B2" s="179"/>
      <c r="C2" s="179"/>
      <c r="D2" s="179"/>
      <c r="E2" s="179"/>
      <c r="F2" s="179"/>
      <c r="G2" s="179"/>
      <c r="H2" s="180"/>
    </row>
    <row r="3" spans="1:8" ht="15" x14ac:dyDescent="0.3">
      <c r="A3" s="177" t="s">
        <v>17</v>
      </c>
      <c r="B3" s="177" t="s">
        <v>82</v>
      </c>
      <c r="C3" s="177" t="s">
        <v>173</v>
      </c>
      <c r="D3" s="177"/>
      <c r="E3" s="177"/>
      <c r="F3" s="177" t="s">
        <v>216</v>
      </c>
      <c r="G3" s="177"/>
      <c r="H3" s="177"/>
    </row>
    <row r="4" spans="1:8" ht="15" x14ac:dyDescent="0.3">
      <c r="A4" s="177"/>
      <c r="B4" s="177"/>
      <c r="C4" s="94" t="s">
        <v>145</v>
      </c>
      <c r="D4" s="94" t="s">
        <v>146</v>
      </c>
      <c r="E4" s="94" t="s">
        <v>18</v>
      </c>
      <c r="F4" s="94" t="s">
        <v>145</v>
      </c>
      <c r="G4" s="94" t="s">
        <v>146</v>
      </c>
      <c r="H4" s="94" t="s">
        <v>18</v>
      </c>
    </row>
    <row r="5" spans="1:8" ht="31" x14ac:dyDescent="0.3">
      <c r="A5" s="34" t="s">
        <v>8</v>
      </c>
      <c r="B5" s="97" t="s">
        <v>211</v>
      </c>
      <c r="C5" s="98">
        <f t="shared" ref="C5:H5" si="0">+C6+C54+C76+C81+C84+C85+C86</f>
        <v>104567</v>
      </c>
      <c r="D5" s="98">
        <f t="shared" si="0"/>
        <v>5120</v>
      </c>
      <c r="E5" s="116">
        <f t="shared" si="0"/>
        <v>109687</v>
      </c>
      <c r="F5" s="98">
        <f t="shared" si="0"/>
        <v>102004</v>
      </c>
      <c r="G5" s="98">
        <f t="shared" si="0"/>
        <v>15198</v>
      </c>
      <c r="H5" s="98">
        <f t="shared" si="0"/>
        <v>117202</v>
      </c>
    </row>
    <row r="6" spans="1:8" ht="15.5" x14ac:dyDescent="0.3">
      <c r="A6" s="33" t="s">
        <v>7</v>
      </c>
      <c r="B6" s="117" t="s">
        <v>212</v>
      </c>
      <c r="C6" s="112">
        <f t="shared" ref="C6:H6" si="1">+C7+C16+C47</f>
        <v>42570</v>
      </c>
      <c r="D6" s="112">
        <f t="shared" si="1"/>
        <v>5120</v>
      </c>
      <c r="E6" s="118">
        <f t="shared" si="1"/>
        <v>47690</v>
      </c>
      <c r="F6" s="112">
        <f t="shared" si="1"/>
        <v>36841</v>
      </c>
      <c r="G6" s="112">
        <f t="shared" si="1"/>
        <v>12367</v>
      </c>
      <c r="H6" s="112">
        <f t="shared" si="1"/>
        <v>49208</v>
      </c>
    </row>
    <row r="7" spans="1:8" ht="15.5" x14ac:dyDescent="0.3">
      <c r="A7" s="32" t="s">
        <v>6</v>
      </c>
      <c r="B7" s="119" t="s">
        <v>149</v>
      </c>
      <c r="C7" s="120">
        <f>+C8+C9+C10+C13+C14+C15</f>
        <v>3400</v>
      </c>
      <c r="D7" s="120">
        <f t="shared" ref="D7:E7" si="2">+D8+D9+D10+D13+D14+D15</f>
        <v>0</v>
      </c>
      <c r="E7" s="121">
        <f t="shared" si="2"/>
        <v>3400</v>
      </c>
      <c r="F7" s="120">
        <f>+F8+F9+F10+F13+F14+F15</f>
        <v>2646</v>
      </c>
      <c r="G7" s="120">
        <f t="shared" ref="G7:H7" si="3">+G8+G9+G10+G13+G14+G15</f>
        <v>135</v>
      </c>
      <c r="H7" s="120">
        <f t="shared" si="3"/>
        <v>2781</v>
      </c>
    </row>
    <row r="8" spans="1:8" ht="15.5" x14ac:dyDescent="0.3">
      <c r="A8" s="73" t="s">
        <v>5</v>
      </c>
      <c r="B8" s="122" t="s">
        <v>83</v>
      </c>
      <c r="C8" s="123">
        <f>+'Titkárság költségei'!C7</f>
        <v>500</v>
      </c>
      <c r="D8" s="123">
        <f>+'Pályázatok költségei'!C7</f>
        <v>0</v>
      </c>
      <c r="E8" s="124">
        <f>+C8+D8</f>
        <v>500</v>
      </c>
      <c r="F8" s="123">
        <f>+'Titkárság költségei'!D7</f>
        <v>562</v>
      </c>
      <c r="G8" s="123">
        <f>+'Pályázatok költségei'!D7</f>
        <v>0</v>
      </c>
      <c r="H8" s="123">
        <f>+F8+G8</f>
        <v>562</v>
      </c>
    </row>
    <row r="9" spans="1:8" ht="15.5" x14ac:dyDescent="0.3">
      <c r="A9" s="73" t="s">
        <v>16</v>
      </c>
      <c r="B9" s="122" t="s">
        <v>84</v>
      </c>
      <c r="C9" s="123">
        <f>+'Titkárság költségei'!C8</f>
        <v>100</v>
      </c>
      <c r="D9" s="123">
        <f>+'Pályázatok költségei'!C8</f>
        <v>0</v>
      </c>
      <c r="E9" s="124">
        <f>+C9+D9</f>
        <v>100</v>
      </c>
      <c r="F9" s="123">
        <f>+'Titkárság költségei'!D8</f>
        <v>160</v>
      </c>
      <c r="G9" s="123">
        <f>+'Pályázatok költségei'!D8</f>
        <v>0</v>
      </c>
      <c r="H9" s="123">
        <f>+F9+G9</f>
        <v>160</v>
      </c>
    </row>
    <row r="10" spans="1:8" ht="15.5" x14ac:dyDescent="0.3">
      <c r="A10" s="73" t="s">
        <v>15</v>
      </c>
      <c r="B10" s="122" t="s">
        <v>100</v>
      </c>
      <c r="C10" s="123">
        <f>+C11+C12</f>
        <v>1100</v>
      </c>
      <c r="D10" s="123">
        <f t="shared" ref="D10:E10" si="4">+D11+D12</f>
        <v>0</v>
      </c>
      <c r="E10" s="124">
        <f t="shared" si="4"/>
        <v>1100</v>
      </c>
      <c r="F10" s="123">
        <f>+F11+F12</f>
        <v>845</v>
      </c>
      <c r="G10" s="123">
        <f t="shared" ref="G10" si="5">+G11+G12</f>
        <v>0</v>
      </c>
      <c r="H10" s="123">
        <f>+H11+H12</f>
        <v>845</v>
      </c>
    </row>
    <row r="11" spans="1:8" ht="15.5" x14ac:dyDescent="0.3">
      <c r="A11" s="28" t="s">
        <v>14</v>
      </c>
      <c r="B11" s="125" t="s">
        <v>102</v>
      </c>
      <c r="C11" s="114">
        <f>+'Titkárság költségei'!C10</f>
        <v>600</v>
      </c>
      <c r="D11" s="114">
        <f>+'Pályázatok költségei'!C10</f>
        <v>0</v>
      </c>
      <c r="E11" s="126">
        <f t="shared" ref="E11:E53" si="6">+C11+D11</f>
        <v>600</v>
      </c>
      <c r="F11" s="114">
        <f>+'Titkárság költségei'!D10</f>
        <v>415</v>
      </c>
      <c r="G11" s="114">
        <f>+'Pályázatok költségei'!D10</f>
        <v>0</v>
      </c>
      <c r="H11" s="114">
        <f t="shared" ref="H11:H15" si="7">+F11+G11</f>
        <v>415</v>
      </c>
    </row>
    <row r="12" spans="1:8" ht="15.5" x14ac:dyDescent="0.3">
      <c r="A12" s="28" t="s">
        <v>13</v>
      </c>
      <c r="B12" s="125" t="s">
        <v>217</v>
      </c>
      <c r="C12" s="114">
        <f>+'Titkárság költségei'!C11</f>
        <v>500</v>
      </c>
      <c r="D12" s="114">
        <f>+'Pályázatok költségei'!C11</f>
        <v>0</v>
      </c>
      <c r="E12" s="126">
        <f t="shared" si="6"/>
        <v>500</v>
      </c>
      <c r="F12" s="114">
        <f>+'Titkárság költségei'!D11</f>
        <v>430</v>
      </c>
      <c r="G12" s="114">
        <f>+'Pályázatok költségei'!D11</f>
        <v>0</v>
      </c>
      <c r="H12" s="114">
        <f t="shared" si="7"/>
        <v>430</v>
      </c>
    </row>
    <row r="13" spans="1:8" ht="15.5" x14ac:dyDescent="0.3">
      <c r="A13" s="73" t="s">
        <v>12</v>
      </c>
      <c r="B13" s="122" t="s">
        <v>85</v>
      </c>
      <c r="C13" s="123">
        <f>+'Titkárság költségei'!C12</f>
        <v>800</v>
      </c>
      <c r="D13" s="123">
        <f>+'Pályázatok költségei'!C12</f>
        <v>0</v>
      </c>
      <c r="E13" s="124">
        <f t="shared" si="6"/>
        <v>800</v>
      </c>
      <c r="F13" s="123">
        <f>+'Titkárság költségei'!D12</f>
        <v>375</v>
      </c>
      <c r="G13" s="123">
        <f>+'Pályázatok költségei'!D12</f>
        <v>135</v>
      </c>
      <c r="H13" s="123">
        <f t="shared" si="7"/>
        <v>510</v>
      </c>
    </row>
    <row r="14" spans="1:8" ht="15.5" x14ac:dyDescent="0.3">
      <c r="A14" s="73">
        <v>10</v>
      </c>
      <c r="B14" s="122" t="s">
        <v>148</v>
      </c>
      <c r="C14" s="123">
        <f>+'Titkárság költségei'!C13</f>
        <v>300</v>
      </c>
      <c r="D14" s="123">
        <f>+'Pályázatok költségei'!C13</f>
        <v>0</v>
      </c>
      <c r="E14" s="124">
        <f t="shared" si="6"/>
        <v>300</v>
      </c>
      <c r="F14" s="123">
        <f>+'Titkárság költségei'!D13</f>
        <v>577</v>
      </c>
      <c r="G14" s="123">
        <f>+'Pályázatok költségei'!D13</f>
        <v>0</v>
      </c>
      <c r="H14" s="123">
        <f t="shared" si="7"/>
        <v>577</v>
      </c>
    </row>
    <row r="15" spans="1:8" ht="15.5" x14ac:dyDescent="0.3">
      <c r="A15" s="73" t="s">
        <v>10</v>
      </c>
      <c r="B15" s="122" t="s">
        <v>86</v>
      </c>
      <c r="C15" s="123">
        <f>+'Titkárság költségei'!C14</f>
        <v>600</v>
      </c>
      <c r="D15" s="123">
        <f>+'Pályázatok költségei'!C14</f>
        <v>0</v>
      </c>
      <c r="E15" s="124">
        <f t="shared" si="6"/>
        <v>600</v>
      </c>
      <c r="F15" s="123">
        <f>+'Titkárság költségei'!D14</f>
        <v>127</v>
      </c>
      <c r="G15" s="123">
        <f>+'Pályázatok költségei'!D14</f>
        <v>0</v>
      </c>
      <c r="H15" s="123">
        <f t="shared" si="7"/>
        <v>127</v>
      </c>
    </row>
    <row r="16" spans="1:8" ht="31" x14ac:dyDescent="0.3">
      <c r="A16" s="32" t="s">
        <v>9</v>
      </c>
      <c r="B16" s="119" t="s">
        <v>213</v>
      </c>
      <c r="C16" s="120">
        <f t="shared" ref="C16:H16" si="8">+C17+C18+C22+C23+C26+C29+C38+C41</f>
        <v>37160</v>
      </c>
      <c r="D16" s="120">
        <f t="shared" si="8"/>
        <v>5120</v>
      </c>
      <c r="E16" s="121">
        <f t="shared" si="8"/>
        <v>42280</v>
      </c>
      <c r="F16" s="120">
        <f t="shared" si="8"/>
        <v>32580</v>
      </c>
      <c r="G16" s="120">
        <f t="shared" si="8"/>
        <v>12232</v>
      </c>
      <c r="H16" s="120">
        <f t="shared" si="8"/>
        <v>44812</v>
      </c>
    </row>
    <row r="17" spans="1:8" ht="15.5" x14ac:dyDescent="0.3">
      <c r="A17" s="73" t="s">
        <v>19</v>
      </c>
      <c r="B17" s="122" t="s">
        <v>87</v>
      </c>
      <c r="C17" s="123">
        <f>+'Titkárság költségei'!C16</f>
        <v>300</v>
      </c>
      <c r="D17" s="123">
        <f>+'Pályázatok költségei'!C16</f>
        <v>0</v>
      </c>
      <c r="E17" s="124">
        <f t="shared" si="6"/>
        <v>300</v>
      </c>
      <c r="F17" s="123">
        <f>+'Titkárság költségei'!D16</f>
        <v>235</v>
      </c>
      <c r="G17" s="123">
        <f>+'Pályázatok költségei'!D16</f>
        <v>0</v>
      </c>
      <c r="H17" s="123">
        <f t="shared" ref="H17" si="9">+F17+G17</f>
        <v>235</v>
      </c>
    </row>
    <row r="18" spans="1:8" ht="15.5" x14ac:dyDescent="0.3">
      <c r="A18" s="73" t="s">
        <v>20</v>
      </c>
      <c r="B18" s="122" t="s">
        <v>150</v>
      </c>
      <c r="C18" s="123">
        <f t="shared" ref="C18:H18" si="10">+C19+C20+C21</f>
        <v>2600</v>
      </c>
      <c r="D18" s="123">
        <f t="shared" si="10"/>
        <v>0</v>
      </c>
      <c r="E18" s="124">
        <f t="shared" si="10"/>
        <v>2600</v>
      </c>
      <c r="F18" s="123">
        <f t="shared" si="10"/>
        <v>1620</v>
      </c>
      <c r="G18" s="123">
        <f t="shared" si="10"/>
        <v>0</v>
      </c>
      <c r="H18" s="123">
        <f t="shared" si="10"/>
        <v>1620</v>
      </c>
    </row>
    <row r="19" spans="1:8" ht="15.5" x14ac:dyDescent="0.3">
      <c r="A19" s="28" t="s">
        <v>21</v>
      </c>
      <c r="B19" s="125" t="s">
        <v>115</v>
      </c>
      <c r="C19" s="114">
        <f>+'Titkárság költségei'!C18</f>
        <v>600</v>
      </c>
      <c r="D19" s="114">
        <f>+'Pályázatok költségei'!C18</f>
        <v>0</v>
      </c>
      <c r="E19" s="126">
        <f t="shared" si="6"/>
        <v>600</v>
      </c>
      <c r="F19" s="114">
        <f>+'Titkárság költségei'!D18</f>
        <v>74</v>
      </c>
      <c r="G19" s="114">
        <f>+'Pályázatok költségei'!D18</f>
        <v>0</v>
      </c>
      <c r="H19" s="114">
        <f t="shared" ref="H19:H22" si="11">+F19+G19</f>
        <v>74</v>
      </c>
    </row>
    <row r="20" spans="1:8" ht="15.5" x14ac:dyDescent="0.3">
      <c r="A20" s="28" t="s">
        <v>22</v>
      </c>
      <c r="B20" s="125" t="s">
        <v>155</v>
      </c>
      <c r="C20" s="114">
        <f>+'Titkárság költségei'!C19</f>
        <v>1200</v>
      </c>
      <c r="D20" s="114">
        <f>+'Pályázatok költségei'!C19</f>
        <v>0</v>
      </c>
      <c r="E20" s="126">
        <f t="shared" si="6"/>
        <v>1200</v>
      </c>
      <c r="F20" s="114">
        <f>+'Titkárság költségei'!D19</f>
        <v>982</v>
      </c>
      <c r="G20" s="114">
        <f>+'Pályázatok költségei'!D19</f>
        <v>0</v>
      </c>
      <c r="H20" s="114">
        <f t="shared" si="11"/>
        <v>982</v>
      </c>
    </row>
    <row r="21" spans="1:8" ht="15.5" x14ac:dyDescent="0.3">
      <c r="A21" s="28" t="s">
        <v>23</v>
      </c>
      <c r="B21" s="125" t="s">
        <v>156</v>
      </c>
      <c r="C21" s="114">
        <f>+'Titkárság költségei'!C20</f>
        <v>800</v>
      </c>
      <c r="D21" s="114">
        <f>+'Pályázatok költségei'!C20</f>
        <v>0</v>
      </c>
      <c r="E21" s="126">
        <f t="shared" si="6"/>
        <v>800</v>
      </c>
      <c r="F21" s="114">
        <f>+'Titkárság költségei'!D20</f>
        <v>564</v>
      </c>
      <c r="G21" s="114">
        <f>+'Pályázatok költségei'!D20</f>
        <v>0</v>
      </c>
      <c r="H21" s="114">
        <f t="shared" si="11"/>
        <v>564</v>
      </c>
    </row>
    <row r="22" spans="1:8" ht="15.5" x14ac:dyDescent="0.3">
      <c r="A22" s="73" t="s">
        <v>24</v>
      </c>
      <c r="B22" s="122" t="s">
        <v>88</v>
      </c>
      <c r="C22" s="123">
        <f>+'Titkárság költségei'!C21</f>
        <v>3500</v>
      </c>
      <c r="D22" s="123">
        <f>+'Pályázatok költségei'!C21</f>
        <v>0</v>
      </c>
      <c r="E22" s="124">
        <f t="shared" si="6"/>
        <v>3500</v>
      </c>
      <c r="F22" s="123">
        <f>+'Titkárság költségei'!D21</f>
        <v>3273</v>
      </c>
      <c r="G22" s="123">
        <f>+'Pályázatok költségei'!D21</f>
        <v>0</v>
      </c>
      <c r="H22" s="123">
        <f t="shared" si="11"/>
        <v>3273</v>
      </c>
    </row>
    <row r="23" spans="1:8" ht="30" x14ac:dyDescent="0.3">
      <c r="A23" s="73" t="s">
        <v>25</v>
      </c>
      <c r="B23" s="122" t="s">
        <v>193</v>
      </c>
      <c r="C23" s="123">
        <f>+C24+C25</f>
        <v>7500</v>
      </c>
      <c r="D23" s="123">
        <f t="shared" ref="D23:E23" si="12">+D24+D25</f>
        <v>0</v>
      </c>
      <c r="E23" s="124">
        <f t="shared" si="12"/>
        <v>7500</v>
      </c>
      <c r="F23" s="123">
        <f>+F24+F25</f>
        <v>7506</v>
      </c>
      <c r="G23" s="123">
        <f t="shared" ref="G23:H23" si="13">+G24+G25</f>
        <v>497</v>
      </c>
      <c r="H23" s="123">
        <f t="shared" si="13"/>
        <v>8003</v>
      </c>
    </row>
    <row r="24" spans="1:8" ht="31" x14ac:dyDescent="0.3">
      <c r="A24" s="28" t="s">
        <v>26</v>
      </c>
      <c r="B24" s="125" t="s">
        <v>190</v>
      </c>
      <c r="C24" s="114">
        <f>+'Titkárság költségei'!C23</f>
        <v>6500</v>
      </c>
      <c r="D24" s="114">
        <v>0</v>
      </c>
      <c r="E24" s="126">
        <f>+C24+D24</f>
        <v>6500</v>
      </c>
      <c r="F24" s="114">
        <f>+'Titkárság költségei'!D23</f>
        <v>7506</v>
      </c>
      <c r="G24" s="114">
        <f>+'Pályázatok költségei'!D23</f>
        <v>0</v>
      </c>
      <c r="H24" s="114">
        <f>+F24+G24</f>
        <v>7506</v>
      </c>
    </row>
    <row r="25" spans="1:8" ht="15.5" x14ac:dyDescent="0.3">
      <c r="A25" s="28" t="s">
        <v>27</v>
      </c>
      <c r="B25" s="125" t="s">
        <v>191</v>
      </c>
      <c r="C25" s="114">
        <f>+'Titkárság költségei'!C24</f>
        <v>1000</v>
      </c>
      <c r="D25" s="114">
        <v>0</v>
      </c>
      <c r="E25" s="126">
        <f>+C25+D25</f>
        <v>1000</v>
      </c>
      <c r="F25" s="114">
        <f>+'Titkárság költségei'!D24</f>
        <v>0</v>
      </c>
      <c r="G25" s="114">
        <f>+'Pályázatok költségei'!D24</f>
        <v>497</v>
      </c>
      <c r="H25" s="114">
        <f>+F25+G25</f>
        <v>497</v>
      </c>
    </row>
    <row r="26" spans="1:8" ht="15.5" x14ac:dyDescent="0.3">
      <c r="A26" s="73" t="s">
        <v>28</v>
      </c>
      <c r="B26" s="122" t="s">
        <v>194</v>
      </c>
      <c r="C26" s="123">
        <f t="shared" ref="C26:H26" si="14">+C27+C28</f>
        <v>1200</v>
      </c>
      <c r="D26" s="123">
        <f t="shared" si="14"/>
        <v>1760</v>
      </c>
      <c r="E26" s="124">
        <f t="shared" si="14"/>
        <v>2960</v>
      </c>
      <c r="F26" s="123">
        <f t="shared" si="14"/>
        <v>848</v>
      </c>
      <c r="G26" s="123">
        <f t="shared" si="14"/>
        <v>7205</v>
      </c>
      <c r="H26" s="123">
        <f t="shared" si="14"/>
        <v>8053</v>
      </c>
    </row>
    <row r="27" spans="1:8" ht="15.5" x14ac:dyDescent="0.3">
      <c r="A27" s="28" t="s">
        <v>29</v>
      </c>
      <c r="B27" s="125" t="s">
        <v>104</v>
      </c>
      <c r="C27" s="114">
        <f>+'Titkárság költségei'!C26</f>
        <v>700</v>
      </c>
      <c r="D27" s="114">
        <f>+'Pályázatok költségei'!C24</f>
        <v>480</v>
      </c>
      <c r="E27" s="126">
        <f t="shared" si="6"/>
        <v>1180</v>
      </c>
      <c r="F27" s="114">
        <f>+'Titkárság költségei'!D26</f>
        <v>183</v>
      </c>
      <c r="G27" s="114">
        <f>+'Pályázatok költségei'!D26</f>
        <v>53</v>
      </c>
      <c r="H27" s="114">
        <f t="shared" ref="H27:H28" si="15">+F27+G27</f>
        <v>236</v>
      </c>
    </row>
    <row r="28" spans="1:8" ht="15.5" x14ac:dyDescent="0.3">
      <c r="A28" s="28" t="s">
        <v>30</v>
      </c>
      <c r="B28" s="125" t="s">
        <v>105</v>
      </c>
      <c r="C28" s="114">
        <f>+'Titkárság költségei'!C27</f>
        <v>500</v>
      </c>
      <c r="D28" s="114">
        <f>+'Pályázatok költségei'!C25</f>
        <v>1280</v>
      </c>
      <c r="E28" s="126">
        <f t="shared" si="6"/>
        <v>1780</v>
      </c>
      <c r="F28" s="114">
        <f>+'Titkárság költségei'!D27</f>
        <v>665</v>
      </c>
      <c r="G28" s="114">
        <f>+'Pályázatok költségei'!D27</f>
        <v>7152</v>
      </c>
      <c r="H28" s="114">
        <f t="shared" si="15"/>
        <v>7817</v>
      </c>
    </row>
    <row r="29" spans="1:8" ht="30" x14ac:dyDescent="0.3">
      <c r="A29" s="73" t="s">
        <v>31</v>
      </c>
      <c r="B29" s="122" t="s">
        <v>195</v>
      </c>
      <c r="C29" s="123">
        <f t="shared" ref="C29:H29" si="16">SUM(C30:C37)</f>
        <v>5400</v>
      </c>
      <c r="D29" s="123">
        <f t="shared" si="16"/>
        <v>3040</v>
      </c>
      <c r="E29" s="124">
        <f t="shared" si="16"/>
        <v>8440</v>
      </c>
      <c r="F29" s="123">
        <f t="shared" si="16"/>
        <v>3383</v>
      </c>
      <c r="G29" s="123">
        <f t="shared" si="16"/>
        <v>3515</v>
      </c>
      <c r="H29" s="123">
        <f t="shared" si="16"/>
        <v>6898</v>
      </c>
    </row>
    <row r="30" spans="1:8" ht="15.5" x14ac:dyDescent="0.3">
      <c r="A30" s="28" t="s">
        <v>32</v>
      </c>
      <c r="B30" s="125" t="s">
        <v>106</v>
      </c>
      <c r="C30" s="114">
        <f>+'Titkárság költségei'!C29</f>
        <v>300</v>
      </c>
      <c r="D30" s="114">
        <f>+'Pályázatok költségei'!C29</f>
        <v>0</v>
      </c>
      <c r="E30" s="126">
        <f t="shared" si="6"/>
        <v>300</v>
      </c>
      <c r="F30" s="114">
        <f>+'Titkárság költségei'!D29</f>
        <v>274</v>
      </c>
      <c r="G30" s="114">
        <f>+'Pályázatok költségei'!D29</f>
        <v>0</v>
      </c>
      <c r="H30" s="114">
        <f t="shared" ref="H30:H37" si="17">+F30+G30</f>
        <v>274</v>
      </c>
    </row>
    <row r="31" spans="1:8" ht="15.5" x14ac:dyDescent="0.3">
      <c r="A31" s="28" t="s">
        <v>33</v>
      </c>
      <c r="B31" s="125" t="s">
        <v>107</v>
      </c>
      <c r="C31" s="114">
        <f>+'Titkárság költségei'!C27</f>
        <v>500</v>
      </c>
      <c r="D31" s="114">
        <f>+'Pályázatok költségei'!C30</f>
        <v>2560</v>
      </c>
      <c r="E31" s="126">
        <f t="shared" si="6"/>
        <v>3060</v>
      </c>
      <c r="F31" s="114">
        <f>+'Titkárság költségei'!D30</f>
        <v>0</v>
      </c>
      <c r="G31" s="114">
        <f>+'Pályázatok költségei'!D30</f>
        <v>2214</v>
      </c>
      <c r="H31" s="114">
        <f t="shared" si="17"/>
        <v>2214</v>
      </c>
    </row>
    <row r="32" spans="1:8" ht="15.5" x14ac:dyDescent="0.3">
      <c r="A32" s="28" t="s">
        <v>34</v>
      </c>
      <c r="B32" s="125" t="s">
        <v>108</v>
      </c>
      <c r="C32" s="114">
        <f>+'Titkárság költségei'!C31</f>
        <v>400</v>
      </c>
      <c r="D32" s="114">
        <f>+'Pályázatok költségei'!C31</f>
        <v>480</v>
      </c>
      <c r="E32" s="126">
        <f t="shared" si="6"/>
        <v>880</v>
      </c>
      <c r="F32" s="114">
        <f>+'Titkárság költségei'!D31</f>
        <v>0</v>
      </c>
      <c r="G32" s="114">
        <f>+'Pályázatok költségei'!D31</f>
        <v>977</v>
      </c>
      <c r="H32" s="114">
        <f t="shared" si="17"/>
        <v>977</v>
      </c>
    </row>
    <row r="33" spans="1:8" ht="15.5" x14ac:dyDescent="0.3">
      <c r="A33" s="28" t="s">
        <v>35</v>
      </c>
      <c r="B33" s="125" t="s">
        <v>109</v>
      </c>
      <c r="C33" s="114">
        <f>+'Titkárság költségei'!C32</f>
        <v>0</v>
      </c>
      <c r="D33" s="114">
        <f>+'Pályázatok költségei'!C32</f>
        <v>0</v>
      </c>
      <c r="E33" s="126">
        <f t="shared" si="6"/>
        <v>0</v>
      </c>
      <c r="F33" s="114">
        <f>+'Titkárság költségei'!D32</f>
        <v>400</v>
      </c>
      <c r="G33" s="114">
        <f>+'Pályázatok költségei'!D32</f>
        <v>324</v>
      </c>
      <c r="H33" s="114">
        <f t="shared" si="17"/>
        <v>724</v>
      </c>
    </row>
    <row r="34" spans="1:8" ht="15.5" x14ac:dyDescent="0.3">
      <c r="A34" s="28" t="s">
        <v>36</v>
      </c>
      <c r="B34" s="125" t="s">
        <v>110</v>
      </c>
      <c r="C34" s="114">
        <f>+'Titkárság költségei'!C33</f>
        <v>200</v>
      </c>
      <c r="D34" s="114">
        <f>+'Pályázatok költségei'!C33</f>
        <v>0</v>
      </c>
      <c r="E34" s="126">
        <f t="shared" si="6"/>
        <v>200</v>
      </c>
      <c r="F34" s="114">
        <f>+'Titkárság költségei'!D33</f>
        <v>0</v>
      </c>
      <c r="G34" s="114">
        <f>+'Pályázatok költségei'!D33</f>
        <v>0</v>
      </c>
      <c r="H34" s="114">
        <f t="shared" si="17"/>
        <v>0</v>
      </c>
    </row>
    <row r="35" spans="1:8" ht="15.5" x14ac:dyDescent="0.3">
      <c r="A35" s="28" t="s">
        <v>37</v>
      </c>
      <c r="B35" s="125" t="s">
        <v>111</v>
      </c>
      <c r="C35" s="114">
        <f>+'Titkárság költségei'!C34</f>
        <v>600</v>
      </c>
      <c r="D35" s="114">
        <f>+'Pályázatok költségei'!C34</f>
        <v>0</v>
      </c>
      <c r="E35" s="126">
        <f t="shared" si="6"/>
        <v>600</v>
      </c>
      <c r="F35" s="114">
        <f>+'Titkárság költségei'!D34</f>
        <v>0</v>
      </c>
      <c r="G35" s="114">
        <f>+'Pályázatok költségei'!D34</f>
        <v>0</v>
      </c>
      <c r="H35" s="114">
        <f t="shared" si="17"/>
        <v>0</v>
      </c>
    </row>
    <row r="36" spans="1:8" ht="15.5" x14ac:dyDescent="0.3">
      <c r="A36" s="28" t="s">
        <v>38</v>
      </c>
      <c r="B36" s="125" t="s">
        <v>112</v>
      </c>
      <c r="C36" s="114">
        <f>+'Titkárság költségei'!C35</f>
        <v>3000</v>
      </c>
      <c r="D36" s="114">
        <f>+'Pályázatok költségei'!C35</f>
        <v>0</v>
      </c>
      <c r="E36" s="126">
        <f t="shared" si="6"/>
        <v>3000</v>
      </c>
      <c r="F36" s="114">
        <f>+'Titkárság költségei'!D35</f>
        <v>2709</v>
      </c>
      <c r="G36" s="114">
        <f>+'Pályázatok költségei'!D35</f>
        <v>0</v>
      </c>
      <c r="H36" s="114">
        <f t="shared" si="17"/>
        <v>2709</v>
      </c>
    </row>
    <row r="37" spans="1:8" ht="15.5" x14ac:dyDescent="0.3">
      <c r="A37" s="28" t="s">
        <v>39</v>
      </c>
      <c r="B37" s="125" t="s">
        <v>113</v>
      </c>
      <c r="C37" s="127">
        <f>+'Titkárság költségei'!C36</f>
        <v>400</v>
      </c>
      <c r="D37" s="127">
        <f>+'Pályázatok költségei'!C36</f>
        <v>0</v>
      </c>
      <c r="E37" s="126">
        <f t="shared" si="6"/>
        <v>400</v>
      </c>
      <c r="F37" s="114">
        <f>+'Titkárság költségei'!D36</f>
        <v>0</v>
      </c>
      <c r="G37" s="114">
        <f>+'Pályázatok költségei'!D36</f>
        <v>0</v>
      </c>
      <c r="H37" s="114">
        <f t="shared" si="17"/>
        <v>0</v>
      </c>
    </row>
    <row r="38" spans="1:8" ht="30" x14ac:dyDescent="0.3">
      <c r="A38" s="73" t="s">
        <v>40</v>
      </c>
      <c r="B38" s="122" t="s">
        <v>232</v>
      </c>
      <c r="C38" s="123">
        <f t="shared" ref="C38:H38" si="18">+C39+C40</f>
        <v>3200</v>
      </c>
      <c r="D38" s="123">
        <f t="shared" si="18"/>
        <v>320</v>
      </c>
      <c r="E38" s="124">
        <f t="shared" si="18"/>
        <v>3520</v>
      </c>
      <c r="F38" s="123">
        <f t="shared" si="18"/>
        <v>1931</v>
      </c>
      <c r="G38" s="123">
        <f t="shared" si="18"/>
        <v>245</v>
      </c>
      <c r="H38" s="123">
        <f t="shared" si="18"/>
        <v>2176</v>
      </c>
    </row>
    <row r="39" spans="1:8" ht="15.5" x14ac:dyDescent="0.3">
      <c r="A39" s="28" t="s">
        <v>41</v>
      </c>
      <c r="B39" s="125" t="s">
        <v>114</v>
      </c>
      <c r="C39" s="114">
        <f>+'Titkárság költségei'!C38</f>
        <v>2400</v>
      </c>
      <c r="D39" s="114">
        <f>+'Pályázatok költségei'!C38</f>
        <v>320</v>
      </c>
      <c r="E39" s="126">
        <f t="shared" si="6"/>
        <v>2720</v>
      </c>
      <c r="F39" s="114">
        <f>+'Titkárság költségei'!D38</f>
        <v>1386</v>
      </c>
      <c r="G39" s="114">
        <f>+'Pályázatok költségei'!D38</f>
        <v>245</v>
      </c>
      <c r="H39" s="114">
        <f t="shared" ref="H39:H40" si="19">+F39+G39</f>
        <v>1631</v>
      </c>
    </row>
    <row r="40" spans="1:8" ht="15.5" x14ac:dyDescent="0.3">
      <c r="A40" s="28" t="s">
        <v>42</v>
      </c>
      <c r="B40" s="125" t="s">
        <v>116</v>
      </c>
      <c r="C40" s="114">
        <f>+'Titkárság költségei'!C39</f>
        <v>800</v>
      </c>
      <c r="D40" s="114">
        <f>+'Pályázatok költségei'!C39</f>
        <v>0</v>
      </c>
      <c r="E40" s="126">
        <f t="shared" si="6"/>
        <v>800</v>
      </c>
      <c r="F40" s="114">
        <f>+'Titkárság költségei'!D39</f>
        <v>545</v>
      </c>
      <c r="G40" s="114">
        <f>+'Pályázatok költségei'!D39</f>
        <v>0</v>
      </c>
      <c r="H40" s="114">
        <f t="shared" si="19"/>
        <v>545</v>
      </c>
    </row>
    <row r="41" spans="1:8" ht="30" x14ac:dyDescent="0.3">
      <c r="A41" s="73" t="s">
        <v>43</v>
      </c>
      <c r="B41" s="122" t="s">
        <v>235</v>
      </c>
      <c r="C41" s="123">
        <f>+C42+C43+C44+C46+C45</f>
        <v>13460</v>
      </c>
      <c r="D41" s="123">
        <f>+D42+D43+D44+D46</f>
        <v>0</v>
      </c>
      <c r="E41" s="124">
        <f>+E42+E43+E44+E46+E45</f>
        <v>13460</v>
      </c>
      <c r="F41" s="123">
        <f>+F42+F43+F44+F46+F45</f>
        <v>13784</v>
      </c>
      <c r="G41" s="123">
        <f>+G42+G43+G44+G46</f>
        <v>770</v>
      </c>
      <c r="H41" s="123">
        <f>+H42+H43+H44+H46+H45</f>
        <v>14554</v>
      </c>
    </row>
    <row r="42" spans="1:8" ht="15.5" x14ac:dyDescent="0.3">
      <c r="A42" s="28" t="s">
        <v>44</v>
      </c>
      <c r="B42" s="125" t="s">
        <v>117</v>
      </c>
      <c r="C42" s="114">
        <f>+'Titkárság költségei'!C41</f>
        <v>10500</v>
      </c>
      <c r="D42" s="114">
        <f>+'Pályázatok költségei'!C41</f>
        <v>0</v>
      </c>
      <c r="E42" s="126">
        <f t="shared" si="6"/>
        <v>10500</v>
      </c>
      <c r="F42" s="114">
        <f>+'Titkárság költségei'!D41</f>
        <v>10469</v>
      </c>
      <c r="G42" s="114">
        <f>+'Pályázatok költségei'!D41</f>
        <v>0</v>
      </c>
      <c r="H42" s="114">
        <f t="shared" ref="H42:H46" si="20">+F42+G42</f>
        <v>10469</v>
      </c>
    </row>
    <row r="43" spans="1:8" ht="15.5" x14ac:dyDescent="0.3">
      <c r="A43" s="28" t="s">
        <v>45</v>
      </c>
      <c r="B43" s="125" t="s">
        <v>118</v>
      </c>
      <c r="C43" s="114">
        <f>+'Titkárság költségei'!C42</f>
        <v>60</v>
      </c>
      <c r="D43" s="114">
        <f>+'Pályázatok költségei'!C42</f>
        <v>0</v>
      </c>
      <c r="E43" s="126">
        <f t="shared" si="6"/>
        <v>60</v>
      </c>
      <c r="F43" s="114">
        <f>+'Titkárság költségei'!D42</f>
        <v>44</v>
      </c>
      <c r="G43" s="114">
        <f>+'Pályázatok költségei'!D42</f>
        <v>0</v>
      </c>
      <c r="H43" s="114">
        <f t="shared" si="20"/>
        <v>44</v>
      </c>
    </row>
    <row r="44" spans="1:8" ht="31" x14ac:dyDescent="0.3">
      <c r="A44" s="28" t="s">
        <v>46</v>
      </c>
      <c r="B44" s="125" t="s">
        <v>234</v>
      </c>
      <c r="C44" s="113">
        <f>+'Titkárság költségei'!C43</f>
        <v>0</v>
      </c>
      <c r="D44" s="114">
        <f>+'Pályázatok költségei'!C43</f>
        <v>0</v>
      </c>
      <c r="E44" s="126">
        <f t="shared" si="6"/>
        <v>0</v>
      </c>
      <c r="F44" s="114">
        <f>+'Titkárság költségei'!D43</f>
        <v>0</v>
      </c>
      <c r="G44" s="114">
        <f>+'Pályázatok költségei'!D43</f>
        <v>0</v>
      </c>
      <c r="H44" s="114">
        <f t="shared" si="20"/>
        <v>0</v>
      </c>
    </row>
    <row r="45" spans="1:8" s="46" customFormat="1" ht="15.5" x14ac:dyDescent="0.3">
      <c r="A45" s="45" t="s">
        <v>47</v>
      </c>
      <c r="B45" s="128" t="s">
        <v>192</v>
      </c>
      <c r="C45" s="113">
        <f>+'Titkárság költségei'!C44</f>
        <v>900</v>
      </c>
      <c r="D45" s="114">
        <f>+'Pályázatok költségei'!C44</f>
        <v>0</v>
      </c>
      <c r="E45" s="129">
        <f t="shared" si="6"/>
        <v>900</v>
      </c>
      <c r="F45" s="114">
        <f>+'Titkárság költségei'!D44</f>
        <v>768</v>
      </c>
      <c r="G45" s="113">
        <f>+'Pályázatok költségei'!D44</f>
        <v>0</v>
      </c>
      <c r="H45" s="113">
        <f t="shared" si="20"/>
        <v>768</v>
      </c>
    </row>
    <row r="46" spans="1:8" ht="15.5" x14ac:dyDescent="0.3">
      <c r="A46" s="28" t="s">
        <v>48</v>
      </c>
      <c r="B46" s="125" t="s">
        <v>119</v>
      </c>
      <c r="C46" s="114">
        <f>+'Titkárság költségei'!C45</f>
        <v>2000</v>
      </c>
      <c r="D46" s="114">
        <f>+'Pályázatok költségei'!C45</f>
        <v>0</v>
      </c>
      <c r="E46" s="126">
        <f t="shared" si="6"/>
        <v>2000</v>
      </c>
      <c r="F46" s="114">
        <f>+'Titkárság költségei'!D45</f>
        <v>2503</v>
      </c>
      <c r="G46" s="114">
        <f>+'Pályázatok költségei'!D45</f>
        <v>770</v>
      </c>
      <c r="H46" s="114">
        <f t="shared" si="20"/>
        <v>3273</v>
      </c>
    </row>
    <row r="47" spans="1:8" ht="31" x14ac:dyDescent="0.3">
      <c r="A47" s="130" t="s">
        <v>49</v>
      </c>
      <c r="B47" s="119" t="s">
        <v>202</v>
      </c>
      <c r="C47" s="120">
        <f t="shared" ref="C47:H47" si="21">+C48+C49+C50+C53</f>
        <v>2010</v>
      </c>
      <c r="D47" s="120">
        <f t="shared" si="21"/>
        <v>0</v>
      </c>
      <c r="E47" s="121">
        <f t="shared" si="21"/>
        <v>2010</v>
      </c>
      <c r="F47" s="120">
        <f t="shared" si="21"/>
        <v>1615</v>
      </c>
      <c r="G47" s="120">
        <f t="shared" si="21"/>
        <v>0</v>
      </c>
      <c r="H47" s="120">
        <f t="shared" si="21"/>
        <v>1615</v>
      </c>
    </row>
    <row r="48" spans="1:8" ht="15.5" x14ac:dyDescent="0.3">
      <c r="A48" s="73" t="s">
        <v>50</v>
      </c>
      <c r="B48" s="122" t="s">
        <v>90</v>
      </c>
      <c r="C48" s="123">
        <f>+'Titkárság költségei'!C47</f>
        <v>300</v>
      </c>
      <c r="D48" s="123">
        <f>+'Pályázatok költségei'!C47</f>
        <v>0</v>
      </c>
      <c r="E48" s="131">
        <f t="shared" si="6"/>
        <v>300</v>
      </c>
      <c r="F48" s="123">
        <f>+'Titkárság költségei'!D47</f>
        <v>233</v>
      </c>
      <c r="G48" s="132">
        <f>+'Pályázatok költségei'!D47</f>
        <v>0</v>
      </c>
      <c r="H48" s="132">
        <f t="shared" ref="H48:H49" si="22">+F48+G48</f>
        <v>233</v>
      </c>
    </row>
    <row r="49" spans="1:8" ht="15.5" x14ac:dyDescent="0.3">
      <c r="A49" s="73" t="s">
        <v>51</v>
      </c>
      <c r="B49" s="122" t="s">
        <v>91</v>
      </c>
      <c r="C49" s="123">
        <f>+'Titkárság költségei'!C48</f>
        <v>1300</v>
      </c>
      <c r="D49" s="123">
        <f>+'Pályázatok költségei'!C48</f>
        <v>0</v>
      </c>
      <c r="E49" s="124">
        <f t="shared" si="6"/>
        <v>1300</v>
      </c>
      <c r="F49" s="123">
        <f>+'Titkárság költségei'!D48</f>
        <v>1089</v>
      </c>
      <c r="G49" s="123">
        <f>+'Pályázatok költségei'!D48</f>
        <v>0</v>
      </c>
      <c r="H49" s="123">
        <f t="shared" si="22"/>
        <v>1089</v>
      </c>
    </row>
    <row r="50" spans="1:8" ht="15.5" x14ac:dyDescent="0.3">
      <c r="A50" s="73" t="s">
        <v>52</v>
      </c>
      <c r="B50" s="122" t="s">
        <v>203</v>
      </c>
      <c r="C50" s="123">
        <f t="shared" ref="C50:H50" si="23">+C51+C52</f>
        <v>300</v>
      </c>
      <c r="D50" s="123">
        <f t="shared" si="23"/>
        <v>0</v>
      </c>
      <c r="E50" s="124">
        <f t="shared" si="23"/>
        <v>300</v>
      </c>
      <c r="F50" s="123">
        <f t="shared" si="23"/>
        <v>187</v>
      </c>
      <c r="G50" s="123">
        <f t="shared" si="23"/>
        <v>0</v>
      </c>
      <c r="H50" s="123">
        <f t="shared" si="23"/>
        <v>187</v>
      </c>
    </row>
    <row r="51" spans="1:8" ht="15.5" x14ac:dyDescent="0.3">
      <c r="A51" s="28" t="s">
        <v>53</v>
      </c>
      <c r="B51" s="125" t="s">
        <v>165</v>
      </c>
      <c r="C51" s="114">
        <f>+'Titkárság költségei'!C50</f>
        <v>150</v>
      </c>
      <c r="D51" s="114">
        <f>+'Pályázatok költségei'!C50</f>
        <v>0</v>
      </c>
      <c r="E51" s="126">
        <f t="shared" si="6"/>
        <v>150</v>
      </c>
      <c r="F51" s="114">
        <f>+'Titkárság költségei'!D50</f>
        <v>125</v>
      </c>
      <c r="G51" s="114">
        <f>+'Pályázatok költségei'!D50</f>
        <v>0</v>
      </c>
      <c r="H51" s="114">
        <f t="shared" ref="H51:H53" si="24">+F51+G51</f>
        <v>125</v>
      </c>
    </row>
    <row r="52" spans="1:8" ht="15.5" x14ac:dyDescent="0.3">
      <c r="A52" s="28" t="s">
        <v>54</v>
      </c>
      <c r="B52" s="125" t="s">
        <v>166</v>
      </c>
      <c r="C52" s="114">
        <f>+'Titkárság költségei'!C51</f>
        <v>150</v>
      </c>
      <c r="D52" s="114">
        <f>+'Pályázatok költségei'!C51</f>
        <v>0</v>
      </c>
      <c r="E52" s="126">
        <f t="shared" si="6"/>
        <v>150</v>
      </c>
      <c r="F52" s="114">
        <f>+'Titkárság költségei'!D51</f>
        <v>62</v>
      </c>
      <c r="G52" s="114">
        <f>+'Pályázatok költségei'!D51</f>
        <v>0</v>
      </c>
      <c r="H52" s="114">
        <f t="shared" si="24"/>
        <v>62</v>
      </c>
    </row>
    <row r="53" spans="1:8" ht="15.5" x14ac:dyDescent="0.3">
      <c r="A53" s="80" t="s">
        <v>55</v>
      </c>
      <c r="B53" s="133" t="s">
        <v>92</v>
      </c>
      <c r="C53" s="135">
        <f>+'Titkárság költségei'!C52</f>
        <v>110</v>
      </c>
      <c r="D53" s="135">
        <f>+'Pályázatok költségei'!C52</f>
        <v>0</v>
      </c>
      <c r="E53" s="134">
        <f t="shared" si="6"/>
        <v>110</v>
      </c>
      <c r="F53" s="135">
        <f>+'Titkárság költségei'!D52</f>
        <v>106</v>
      </c>
      <c r="G53" s="135">
        <f>+'Pályázatok költségei'!D52</f>
        <v>0</v>
      </c>
      <c r="H53" s="135">
        <f t="shared" si="24"/>
        <v>106</v>
      </c>
    </row>
    <row r="54" spans="1:8" ht="15.5" x14ac:dyDescent="0.3">
      <c r="A54" s="33" t="s">
        <v>56</v>
      </c>
      <c r="B54" s="117" t="s">
        <v>204</v>
      </c>
      <c r="C54" s="112">
        <f t="shared" ref="C54:H54" si="25">+C55+C62</f>
        <v>58317</v>
      </c>
      <c r="D54" s="112">
        <f t="shared" si="25"/>
        <v>0</v>
      </c>
      <c r="E54" s="118">
        <f t="shared" si="25"/>
        <v>58317</v>
      </c>
      <c r="F54" s="112">
        <f t="shared" si="25"/>
        <v>56662</v>
      </c>
      <c r="G54" s="112">
        <f t="shared" si="25"/>
        <v>2831</v>
      </c>
      <c r="H54" s="112">
        <f t="shared" si="25"/>
        <v>59493</v>
      </c>
    </row>
    <row r="55" spans="1:8" ht="15.5" x14ac:dyDescent="0.3">
      <c r="A55" s="32" t="s">
        <v>58</v>
      </c>
      <c r="B55" s="119" t="s">
        <v>205</v>
      </c>
      <c r="C55" s="120">
        <f t="shared" ref="C55:H55" si="26">SUM(C56:C61)</f>
        <v>38135</v>
      </c>
      <c r="D55" s="120">
        <f t="shared" si="26"/>
        <v>0</v>
      </c>
      <c r="E55" s="121">
        <f t="shared" si="26"/>
        <v>38135</v>
      </c>
      <c r="F55" s="120">
        <f t="shared" si="26"/>
        <v>38342</v>
      </c>
      <c r="G55" s="120">
        <f t="shared" si="26"/>
        <v>191</v>
      </c>
      <c r="H55" s="120">
        <f t="shared" si="26"/>
        <v>38533</v>
      </c>
    </row>
    <row r="56" spans="1:8" ht="15.5" x14ac:dyDescent="0.3">
      <c r="A56" s="73" t="s">
        <v>59</v>
      </c>
      <c r="B56" s="122" t="s">
        <v>93</v>
      </c>
      <c r="C56" s="123">
        <f>+'Titkárság költségei'!C55</f>
        <v>37235</v>
      </c>
      <c r="D56" s="123">
        <f>+'Pályázatok költségei'!C55</f>
        <v>0</v>
      </c>
      <c r="E56" s="124">
        <f t="shared" ref="E56:E61" si="27">+C56+D56</f>
        <v>37235</v>
      </c>
      <c r="F56" s="123">
        <f>+'Titkárság költségei'!D55</f>
        <v>36250</v>
      </c>
      <c r="G56" s="123">
        <f>+'Pályázatok költségei'!D55</f>
        <v>0</v>
      </c>
      <c r="H56" s="123">
        <f t="shared" ref="H56:H61" si="28">+F56+G56</f>
        <v>36250</v>
      </c>
    </row>
    <row r="57" spans="1:8" ht="15.5" x14ac:dyDescent="0.3">
      <c r="A57" s="73" t="s">
        <v>60</v>
      </c>
      <c r="B57" s="122" t="s">
        <v>57</v>
      </c>
      <c r="C57" s="123">
        <f>+'Titkárság költségei'!C56</f>
        <v>0</v>
      </c>
      <c r="D57" s="123">
        <f>+'Pályázatok költségei'!C56</f>
        <v>0</v>
      </c>
      <c r="E57" s="124">
        <f t="shared" si="27"/>
        <v>0</v>
      </c>
      <c r="F57" s="123">
        <f>+'Titkárság költségei'!D56</f>
        <v>1512</v>
      </c>
      <c r="G57" s="123">
        <f>+'Pályázatok költségei'!D56</f>
        <v>0</v>
      </c>
      <c r="H57" s="123">
        <f t="shared" si="28"/>
        <v>1512</v>
      </c>
    </row>
    <row r="58" spans="1:8" ht="15.5" x14ac:dyDescent="0.3">
      <c r="A58" s="73" t="s">
        <v>147</v>
      </c>
      <c r="B58" s="122" t="s">
        <v>137</v>
      </c>
      <c r="C58" s="123">
        <f>+'Titkárság költségei'!C57</f>
        <v>0</v>
      </c>
      <c r="D58" s="123">
        <f>+'Pályázatok költségei'!C57</f>
        <v>0</v>
      </c>
      <c r="E58" s="124">
        <f t="shared" si="27"/>
        <v>0</v>
      </c>
      <c r="F58" s="123">
        <f>+'Titkárság költségei'!D57</f>
        <v>0</v>
      </c>
      <c r="G58" s="123">
        <f>+'Pályázatok költségei'!D57</f>
        <v>0</v>
      </c>
      <c r="H58" s="123">
        <f t="shared" si="28"/>
        <v>0</v>
      </c>
    </row>
    <row r="59" spans="1:8" ht="15.5" x14ac:dyDescent="0.3">
      <c r="A59" s="73" t="s">
        <v>61</v>
      </c>
      <c r="B59" s="122" t="s">
        <v>89</v>
      </c>
      <c r="C59" s="123">
        <f>+'Titkárság költségei'!C58</f>
        <v>300</v>
      </c>
      <c r="D59" s="123">
        <f>+'Pályázatok költségei'!C58</f>
        <v>0</v>
      </c>
      <c r="E59" s="124">
        <f t="shared" si="27"/>
        <v>300</v>
      </c>
      <c r="F59" s="123">
        <f>+'Titkárság költségei'!D58</f>
        <v>0</v>
      </c>
      <c r="G59" s="123">
        <f>+'Pályázatok költségei'!D58</f>
        <v>0</v>
      </c>
      <c r="H59" s="123">
        <f t="shared" si="28"/>
        <v>0</v>
      </c>
    </row>
    <row r="60" spans="1:8" ht="15.5" x14ac:dyDescent="0.3">
      <c r="A60" s="73" t="s">
        <v>62</v>
      </c>
      <c r="B60" s="122" t="s">
        <v>171</v>
      </c>
      <c r="C60" s="123">
        <f>+'Titkárság költségei'!C59</f>
        <v>400</v>
      </c>
      <c r="D60" s="123">
        <f>+'Pályázatok költségei'!C59</f>
        <v>0</v>
      </c>
      <c r="E60" s="124">
        <f t="shared" si="27"/>
        <v>400</v>
      </c>
      <c r="F60" s="123">
        <f>+'Titkárság költségei'!D59</f>
        <v>123</v>
      </c>
      <c r="G60" s="123">
        <f>+'Pályázatok költségei'!D59</f>
        <v>0</v>
      </c>
      <c r="H60" s="123">
        <f t="shared" si="28"/>
        <v>123</v>
      </c>
    </row>
    <row r="61" spans="1:8" ht="15.5" x14ac:dyDescent="0.3">
      <c r="A61" s="73" t="s">
        <v>63</v>
      </c>
      <c r="B61" s="122" t="s">
        <v>94</v>
      </c>
      <c r="C61" s="123">
        <f>+'Titkárság költségei'!C60</f>
        <v>200</v>
      </c>
      <c r="D61" s="123">
        <f>+'Pályázatok költségei'!C60</f>
        <v>0</v>
      </c>
      <c r="E61" s="124">
        <f t="shared" si="27"/>
        <v>200</v>
      </c>
      <c r="F61" s="123">
        <f>+'Titkárság költségei'!D60</f>
        <v>457</v>
      </c>
      <c r="G61" s="123">
        <f>+'Pályázatok költségei'!D60</f>
        <v>191</v>
      </c>
      <c r="H61" s="123">
        <f t="shared" si="28"/>
        <v>648</v>
      </c>
    </row>
    <row r="62" spans="1:8" ht="31" x14ac:dyDescent="0.3">
      <c r="A62" s="32" t="s">
        <v>64</v>
      </c>
      <c r="B62" s="119" t="s">
        <v>206</v>
      </c>
      <c r="C62" s="120">
        <f t="shared" ref="C62:H62" si="29">+C63+C68+C69+C70+C71+C75</f>
        <v>20182</v>
      </c>
      <c r="D62" s="120">
        <f t="shared" si="29"/>
        <v>0</v>
      </c>
      <c r="E62" s="121">
        <f t="shared" si="29"/>
        <v>20182</v>
      </c>
      <c r="F62" s="120">
        <f t="shared" si="29"/>
        <v>18320</v>
      </c>
      <c r="G62" s="120">
        <f t="shared" si="29"/>
        <v>2640</v>
      </c>
      <c r="H62" s="120">
        <f t="shared" si="29"/>
        <v>20960</v>
      </c>
    </row>
    <row r="63" spans="1:8" ht="15.5" x14ac:dyDescent="0.3">
      <c r="A63" s="73" t="s">
        <v>65</v>
      </c>
      <c r="B63" s="122" t="s">
        <v>207</v>
      </c>
      <c r="C63" s="123">
        <f t="shared" ref="C63:H63" si="30">+C64+C65+C66+C67</f>
        <v>2582</v>
      </c>
      <c r="D63" s="123">
        <f t="shared" si="30"/>
        <v>0</v>
      </c>
      <c r="E63" s="124">
        <f t="shared" si="30"/>
        <v>2582</v>
      </c>
      <c r="F63" s="123">
        <f t="shared" si="30"/>
        <v>2798</v>
      </c>
      <c r="G63" s="123">
        <f t="shared" si="30"/>
        <v>0</v>
      </c>
      <c r="H63" s="123">
        <f t="shared" si="30"/>
        <v>2798</v>
      </c>
    </row>
    <row r="64" spans="1:8" ht="15.5" x14ac:dyDescent="0.3">
      <c r="A64" s="28" t="s">
        <v>66</v>
      </c>
      <c r="B64" s="136" t="s">
        <v>120</v>
      </c>
      <c r="C64" s="114">
        <f>+'Titkárság költségei'!C63</f>
        <v>0</v>
      </c>
      <c r="D64" s="114">
        <f>+'Pályázatok költségei'!C63</f>
        <v>0</v>
      </c>
      <c r="E64" s="126">
        <f t="shared" ref="E64:E70" si="31">+C64+D64</f>
        <v>0</v>
      </c>
      <c r="F64" s="114">
        <f>+'Titkárság költségei'!D63</f>
        <v>0</v>
      </c>
      <c r="G64" s="114">
        <f>+'Pályázatok költségei'!D63</f>
        <v>0</v>
      </c>
      <c r="H64" s="114">
        <f t="shared" ref="H64:H70" si="32">+F64+G64</f>
        <v>0</v>
      </c>
    </row>
    <row r="65" spans="1:8" ht="31" x14ac:dyDescent="0.3">
      <c r="A65" s="28" t="s">
        <v>67</v>
      </c>
      <c r="B65" s="136" t="s">
        <v>167</v>
      </c>
      <c r="C65" s="114">
        <f>+'Titkárság költségei'!C64</f>
        <v>1862</v>
      </c>
      <c r="D65" s="114">
        <f>+'Pályázatok költségei'!C64</f>
        <v>0</v>
      </c>
      <c r="E65" s="126">
        <f t="shared" si="31"/>
        <v>1862</v>
      </c>
      <c r="F65" s="114">
        <f>+'Titkárság költségei'!D64</f>
        <v>1715</v>
      </c>
      <c r="G65" s="114">
        <f>+'Pályázatok költségei'!D64</f>
        <v>0</v>
      </c>
      <c r="H65" s="114">
        <f t="shared" si="32"/>
        <v>1715</v>
      </c>
    </row>
    <row r="66" spans="1:8" ht="15.5" x14ac:dyDescent="0.3">
      <c r="A66" s="28" t="s">
        <v>68</v>
      </c>
      <c r="B66" s="136" t="s">
        <v>121</v>
      </c>
      <c r="C66" s="114">
        <f>+'Titkárság költségei'!C65</f>
        <v>720</v>
      </c>
      <c r="D66" s="114">
        <f>+'Pályázatok költségei'!C65</f>
        <v>0</v>
      </c>
      <c r="E66" s="126">
        <f t="shared" si="31"/>
        <v>720</v>
      </c>
      <c r="F66" s="114">
        <f>+'Titkárság költségei'!D65</f>
        <v>1083</v>
      </c>
      <c r="G66" s="114">
        <f>+'Pályázatok költségei'!D65</f>
        <v>0</v>
      </c>
      <c r="H66" s="114">
        <f t="shared" si="32"/>
        <v>1083</v>
      </c>
    </row>
    <row r="67" spans="1:8" ht="15.5" x14ac:dyDescent="0.3">
      <c r="A67" s="28" t="s">
        <v>69</v>
      </c>
      <c r="B67" s="136" t="s">
        <v>122</v>
      </c>
      <c r="C67" s="114">
        <f>+'Titkárság költségei'!C66</f>
        <v>0</v>
      </c>
      <c r="D67" s="114">
        <f>+'Pályázatok költségei'!C66</f>
        <v>0</v>
      </c>
      <c r="E67" s="126">
        <f t="shared" si="31"/>
        <v>0</v>
      </c>
      <c r="F67" s="114">
        <f>+'Titkárság költségei'!D66</f>
        <v>0</v>
      </c>
      <c r="G67" s="114">
        <f>+'Pályázatok költségei'!D66</f>
        <v>0</v>
      </c>
      <c r="H67" s="114">
        <f t="shared" si="32"/>
        <v>0</v>
      </c>
    </row>
    <row r="68" spans="1:8" ht="15.5" x14ac:dyDescent="0.3">
      <c r="A68" s="28" t="s">
        <v>70</v>
      </c>
      <c r="B68" s="122" t="s">
        <v>170</v>
      </c>
      <c r="C68" s="123">
        <f>+'Titkárság költségei'!C67</f>
        <v>300</v>
      </c>
      <c r="D68" s="123">
        <f>+'Pályázatok költségei'!C67</f>
        <v>0</v>
      </c>
      <c r="E68" s="124">
        <f t="shared" si="31"/>
        <v>300</v>
      </c>
      <c r="F68" s="123">
        <f>+'Titkárság költségei'!D67</f>
        <v>0</v>
      </c>
      <c r="G68" s="123">
        <f>+'Pályázatok költségei'!D67</f>
        <v>0</v>
      </c>
      <c r="H68" s="123">
        <f t="shared" si="32"/>
        <v>0</v>
      </c>
    </row>
    <row r="69" spans="1:8" ht="15.5" x14ac:dyDescent="0.3">
      <c r="A69" s="28" t="s">
        <v>71</v>
      </c>
      <c r="B69" s="122" t="s">
        <v>95</v>
      </c>
      <c r="C69" s="123">
        <f>+'Titkárság költségei'!C68</f>
        <v>300</v>
      </c>
      <c r="D69" s="123">
        <f>+'Pályázatok költségei'!C68</f>
        <v>0</v>
      </c>
      <c r="E69" s="124">
        <f t="shared" si="31"/>
        <v>300</v>
      </c>
      <c r="F69" s="123">
        <f>+'Titkárság költségei'!D68</f>
        <v>818</v>
      </c>
      <c r="G69" s="123">
        <f>+'Pályázatok költségei'!D68</f>
        <v>0</v>
      </c>
      <c r="H69" s="123">
        <f t="shared" si="32"/>
        <v>818</v>
      </c>
    </row>
    <row r="70" spans="1:8" ht="15.5" x14ac:dyDescent="0.3">
      <c r="A70" s="28" t="s">
        <v>72</v>
      </c>
      <c r="B70" s="122" t="s">
        <v>96</v>
      </c>
      <c r="C70" s="123">
        <f>+'Titkárság költségei'!C69</f>
        <v>8000</v>
      </c>
      <c r="D70" s="123">
        <f>+'Pályázatok költségei'!C69</f>
        <v>0</v>
      </c>
      <c r="E70" s="124">
        <f t="shared" si="31"/>
        <v>8000</v>
      </c>
      <c r="F70" s="123">
        <f>+'Titkárság költségei'!D69</f>
        <v>7006</v>
      </c>
      <c r="G70" s="123">
        <f>+'Pályázatok költségei'!D69</f>
        <v>2640</v>
      </c>
      <c r="H70" s="123">
        <f t="shared" si="32"/>
        <v>9646</v>
      </c>
    </row>
    <row r="71" spans="1:8" ht="30" x14ac:dyDescent="0.3">
      <c r="A71" s="28" t="s">
        <v>73</v>
      </c>
      <c r="B71" s="122" t="s">
        <v>208</v>
      </c>
      <c r="C71" s="123">
        <f t="shared" ref="C71:H71" si="33">+C72+C73+C74</f>
        <v>1500</v>
      </c>
      <c r="D71" s="123">
        <f t="shared" si="33"/>
        <v>0</v>
      </c>
      <c r="E71" s="124">
        <f t="shared" si="33"/>
        <v>1500</v>
      </c>
      <c r="F71" s="123">
        <f t="shared" si="33"/>
        <v>56</v>
      </c>
      <c r="G71" s="123">
        <f t="shared" si="33"/>
        <v>0</v>
      </c>
      <c r="H71" s="123">
        <f t="shared" si="33"/>
        <v>56</v>
      </c>
    </row>
    <row r="72" spans="1:8" ht="31" x14ac:dyDescent="0.3">
      <c r="A72" s="28" t="s">
        <v>74</v>
      </c>
      <c r="B72" s="136" t="s">
        <v>123</v>
      </c>
      <c r="C72" s="114">
        <f>+'Titkárság költségei'!C71</f>
        <v>600</v>
      </c>
      <c r="D72" s="114">
        <f>+'Pályázatok költségei'!C71</f>
        <v>0</v>
      </c>
      <c r="E72" s="126">
        <f t="shared" ref="E72:E75" si="34">+C72+D72</f>
        <v>600</v>
      </c>
      <c r="F72" s="114">
        <f>+'Titkárság költségei'!D71</f>
        <v>56</v>
      </c>
      <c r="G72" s="114">
        <f>+'Pályázatok költségei'!D71</f>
        <v>0</v>
      </c>
      <c r="H72" s="114">
        <f t="shared" ref="H72:H75" si="35">+F72+G72</f>
        <v>56</v>
      </c>
    </row>
    <row r="73" spans="1:8" ht="31" x14ac:dyDescent="0.3">
      <c r="A73" s="28" t="s">
        <v>75</v>
      </c>
      <c r="B73" s="136" t="s">
        <v>124</v>
      </c>
      <c r="C73" s="114">
        <f>+'Titkárság költségei'!C72</f>
        <v>900</v>
      </c>
      <c r="D73" s="114">
        <f>+'Pályázatok költségei'!C72</f>
        <v>0</v>
      </c>
      <c r="E73" s="126">
        <f t="shared" si="34"/>
        <v>900</v>
      </c>
      <c r="F73" s="114">
        <f>+'Titkárság költségei'!D72</f>
        <v>0</v>
      </c>
      <c r="G73" s="114">
        <f>+'Pályázatok költségei'!D72</f>
        <v>0</v>
      </c>
      <c r="H73" s="114">
        <f t="shared" si="35"/>
        <v>0</v>
      </c>
    </row>
    <row r="74" spans="1:8" ht="31" x14ac:dyDescent="0.3">
      <c r="A74" s="28" t="s">
        <v>76</v>
      </c>
      <c r="B74" s="136" t="s">
        <v>125</v>
      </c>
      <c r="C74" s="114">
        <f>+'Titkárság költségei'!C73</f>
        <v>0</v>
      </c>
      <c r="D74" s="114">
        <f>+'Pályázatok költségei'!C73</f>
        <v>0</v>
      </c>
      <c r="E74" s="126">
        <f t="shared" si="34"/>
        <v>0</v>
      </c>
      <c r="F74" s="114">
        <f>+'Titkárság költségei'!D73</f>
        <v>0</v>
      </c>
      <c r="G74" s="114">
        <f>+'Pályázatok költségei'!D73</f>
        <v>0</v>
      </c>
      <c r="H74" s="114">
        <f t="shared" si="35"/>
        <v>0</v>
      </c>
    </row>
    <row r="75" spans="1:8" ht="15.5" x14ac:dyDescent="0.3">
      <c r="A75" s="28" t="s">
        <v>77</v>
      </c>
      <c r="B75" s="122" t="s">
        <v>97</v>
      </c>
      <c r="C75" s="137">
        <f>+'Titkárság költségei'!C74</f>
        <v>7500</v>
      </c>
      <c r="D75" s="137">
        <f>+'Pályázatok költségei'!C74</f>
        <v>0</v>
      </c>
      <c r="E75" s="138">
        <f t="shared" si="34"/>
        <v>7500</v>
      </c>
      <c r="F75" s="137">
        <f>+'Titkárság költségei'!D74</f>
        <v>7642</v>
      </c>
      <c r="G75" s="137">
        <f>+'Pályázatok költségei'!D74</f>
        <v>0</v>
      </c>
      <c r="H75" s="137">
        <f t="shared" si="35"/>
        <v>7642</v>
      </c>
    </row>
    <row r="76" spans="1:8" ht="15.5" x14ac:dyDescent="0.3">
      <c r="A76" s="33" t="s">
        <v>78</v>
      </c>
      <c r="B76" s="117" t="s">
        <v>209</v>
      </c>
      <c r="C76" s="112">
        <f>+C77+C78+C79+C80</f>
        <v>3200</v>
      </c>
      <c r="D76" s="112">
        <f t="shared" ref="D76:E76" si="36">+D77+D78+D79+D80</f>
        <v>0</v>
      </c>
      <c r="E76" s="118">
        <f t="shared" si="36"/>
        <v>3200</v>
      </c>
      <c r="F76" s="112">
        <f>+F77+F78+F79+F80</f>
        <v>3200</v>
      </c>
      <c r="G76" s="112">
        <f t="shared" ref="G76:H76" si="37">+G77+G78+G79+G80</f>
        <v>0</v>
      </c>
      <c r="H76" s="112">
        <f t="shared" si="37"/>
        <v>3200</v>
      </c>
    </row>
    <row r="77" spans="1:8" ht="15.5" x14ac:dyDescent="0.3">
      <c r="A77" s="32" t="s">
        <v>126</v>
      </c>
      <c r="B77" s="119" t="s">
        <v>98</v>
      </c>
      <c r="C77" s="120">
        <f>+'Titkárság költségei'!C76</f>
        <v>0</v>
      </c>
      <c r="D77" s="120">
        <f>+'Pályázatok költségei'!C76</f>
        <v>0</v>
      </c>
      <c r="E77" s="121">
        <f>+C77+D77</f>
        <v>0</v>
      </c>
      <c r="F77" s="120">
        <f>+'Titkárság költségei'!D76</f>
        <v>0</v>
      </c>
      <c r="G77" s="120">
        <f>+'Pályázatok költségei'!D76</f>
        <v>0</v>
      </c>
      <c r="H77" s="120">
        <f>+F77+G77</f>
        <v>0</v>
      </c>
    </row>
    <row r="78" spans="1:8" ht="15.5" x14ac:dyDescent="0.3">
      <c r="A78" s="32" t="s">
        <v>127</v>
      </c>
      <c r="B78" s="119" t="s">
        <v>219</v>
      </c>
      <c r="C78" s="120">
        <f>+'Titkárság költségei'!C77</f>
        <v>2000</v>
      </c>
      <c r="D78" s="120">
        <f>+'Pályázatok költségei'!C77</f>
        <v>0</v>
      </c>
      <c r="E78" s="121">
        <f t="shared" ref="E78:E80" si="38">+C78+D78</f>
        <v>2000</v>
      </c>
      <c r="F78" s="120">
        <f>+'Titkárság költségei'!D77</f>
        <v>2000</v>
      </c>
      <c r="G78" s="120">
        <f>+'Pályázatok költségei'!D77</f>
        <v>0</v>
      </c>
      <c r="H78" s="120">
        <f t="shared" ref="H78:H80" si="39">+F78+G78</f>
        <v>2000</v>
      </c>
    </row>
    <row r="79" spans="1:8" ht="15.5" x14ac:dyDescent="0.3">
      <c r="A79" s="32" t="s">
        <v>136</v>
      </c>
      <c r="B79" s="119" t="s">
        <v>172</v>
      </c>
      <c r="C79" s="120">
        <f>+'Titkárság költségei'!C78</f>
        <v>1200</v>
      </c>
      <c r="D79" s="120">
        <f>+'Pályázatok költségei'!C78</f>
        <v>0</v>
      </c>
      <c r="E79" s="121">
        <f t="shared" si="38"/>
        <v>1200</v>
      </c>
      <c r="F79" s="120">
        <f>+'Titkárság költségei'!D78</f>
        <v>1200</v>
      </c>
      <c r="G79" s="120">
        <f>+'Pályázatok költségei'!D78</f>
        <v>0</v>
      </c>
      <c r="H79" s="120">
        <f t="shared" si="39"/>
        <v>1200</v>
      </c>
    </row>
    <row r="80" spans="1:8" ht="15.5" x14ac:dyDescent="0.3">
      <c r="A80" s="32" t="s">
        <v>138</v>
      </c>
      <c r="B80" s="119" t="s">
        <v>99</v>
      </c>
      <c r="C80" s="120">
        <f>+'Titkárság költségei'!C79</f>
        <v>0</v>
      </c>
      <c r="D80" s="120">
        <f>+'Pályázatok költségei'!C79</f>
        <v>0</v>
      </c>
      <c r="E80" s="121">
        <f t="shared" si="38"/>
        <v>0</v>
      </c>
      <c r="F80" s="120">
        <f>+'Titkárság költségei'!D79</f>
        <v>0</v>
      </c>
      <c r="G80" s="120">
        <f>+'Pályázatok költségei'!D79</f>
        <v>0</v>
      </c>
      <c r="H80" s="120">
        <f t="shared" si="39"/>
        <v>0</v>
      </c>
    </row>
    <row r="81" spans="1:8" ht="15.5" x14ac:dyDescent="0.3">
      <c r="A81" s="33" t="s">
        <v>139</v>
      </c>
      <c r="B81" s="117" t="s">
        <v>210</v>
      </c>
      <c r="C81" s="112">
        <f>+C82+C83</f>
        <v>0</v>
      </c>
      <c r="D81" s="112">
        <f t="shared" ref="D81:E81" si="40">+D82+D83</f>
        <v>0</v>
      </c>
      <c r="E81" s="118">
        <f t="shared" si="40"/>
        <v>0</v>
      </c>
      <c r="F81" s="112">
        <f>+F82+F83</f>
        <v>152</v>
      </c>
      <c r="G81" s="112">
        <f t="shared" ref="G81:H81" si="41">+G82+G83</f>
        <v>0</v>
      </c>
      <c r="H81" s="112">
        <f t="shared" si="41"/>
        <v>152</v>
      </c>
    </row>
    <row r="82" spans="1:8" ht="15.5" x14ac:dyDescent="0.3">
      <c r="A82" s="32" t="s">
        <v>144</v>
      </c>
      <c r="B82" s="119" t="s">
        <v>168</v>
      </c>
      <c r="C82" s="120">
        <f>+'Titkárság költségei'!C81</f>
        <v>0</v>
      </c>
      <c r="D82" s="120">
        <f>+'Pályázatok költségei'!C81</f>
        <v>0</v>
      </c>
      <c r="E82" s="121">
        <f>+C82+D82</f>
        <v>0</v>
      </c>
      <c r="F82" s="120">
        <f>+'Titkárság költségei'!D81</f>
        <v>152</v>
      </c>
      <c r="G82" s="120">
        <f>+'Pályázatok költségei'!D81</f>
        <v>0</v>
      </c>
      <c r="H82" s="120">
        <f>+F82+G82</f>
        <v>152</v>
      </c>
    </row>
    <row r="83" spans="1:8" ht="15.5" x14ac:dyDescent="0.3">
      <c r="A83" s="32" t="s">
        <v>198</v>
      </c>
      <c r="B83" s="119" t="s">
        <v>169</v>
      </c>
      <c r="C83" s="120">
        <f>+'Titkárság költségei'!C82</f>
        <v>0</v>
      </c>
      <c r="D83" s="120">
        <f>+'Pályázatok költségei'!C82</f>
        <v>0</v>
      </c>
      <c r="E83" s="121">
        <f>+C83+D83</f>
        <v>0</v>
      </c>
      <c r="F83" s="120">
        <f>+'Titkárság költségei'!D82</f>
        <v>0</v>
      </c>
      <c r="G83" s="120">
        <f>+'Pályázatok költségei'!D82</f>
        <v>0</v>
      </c>
      <c r="H83" s="120">
        <f>+F83+G83</f>
        <v>0</v>
      </c>
    </row>
    <row r="84" spans="1:8" ht="15.5" x14ac:dyDescent="0.3">
      <c r="A84" s="33" t="s">
        <v>199</v>
      </c>
      <c r="B84" s="117" t="s">
        <v>140</v>
      </c>
      <c r="C84" s="112">
        <f>+'Titkárság költségei'!C83</f>
        <v>0</v>
      </c>
      <c r="D84" s="112">
        <f>+'Pályázatok költségei'!C83</f>
        <v>0</v>
      </c>
      <c r="E84" s="118">
        <f>+C84+D84</f>
        <v>0</v>
      </c>
      <c r="F84" s="112">
        <f>+'Titkárság költségei'!D83</f>
        <v>1014</v>
      </c>
      <c r="G84" s="112">
        <f>+'Pályázatok költségei'!D83</f>
        <v>0</v>
      </c>
      <c r="H84" s="112">
        <f>+F84+G84</f>
        <v>1014</v>
      </c>
    </row>
    <row r="85" spans="1:8" ht="15.5" x14ac:dyDescent="0.3">
      <c r="A85" s="33" t="s">
        <v>200</v>
      </c>
      <c r="B85" s="117" t="s">
        <v>236</v>
      </c>
      <c r="C85" s="112">
        <f>+'Titkárság költségei'!C84</f>
        <v>0</v>
      </c>
      <c r="D85" s="112">
        <f>+'Pályázatok költségei'!C84</f>
        <v>0</v>
      </c>
      <c r="E85" s="118">
        <f>+C85+D85</f>
        <v>0</v>
      </c>
      <c r="F85" s="112">
        <f>+'Titkárság költségei'!D84</f>
        <v>3665</v>
      </c>
      <c r="G85" s="112">
        <f>+'Pályázatok költségei'!D84</f>
        <v>0</v>
      </c>
      <c r="H85" s="112">
        <f>+F85+G85</f>
        <v>3665</v>
      </c>
    </row>
    <row r="86" spans="1:8" ht="15.5" x14ac:dyDescent="0.3">
      <c r="A86" s="33" t="s">
        <v>201</v>
      </c>
      <c r="B86" s="117" t="s">
        <v>157</v>
      </c>
      <c r="C86" s="112">
        <f>+'Titkárság költségei'!C85</f>
        <v>480</v>
      </c>
      <c r="D86" s="112">
        <f>+'Pályázatok költségei'!C85</f>
        <v>0</v>
      </c>
      <c r="E86" s="118">
        <f>+C86+D86</f>
        <v>480</v>
      </c>
      <c r="F86" s="112">
        <f>+'Titkárság költségei'!D85</f>
        <v>470</v>
      </c>
      <c r="G86" s="112">
        <f>+'Pályázatok költségei'!D85</f>
        <v>0</v>
      </c>
      <c r="H86" s="112">
        <f>+F86+G86</f>
        <v>470</v>
      </c>
    </row>
  </sheetData>
  <mergeCells count="6">
    <mergeCell ref="F3:H3"/>
    <mergeCell ref="A1:H1"/>
    <mergeCell ref="A2:H2"/>
    <mergeCell ref="C3:E3"/>
    <mergeCell ref="A3:A4"/>
    <mergeCell ref="B3:B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  <rowBreaks count="1" manualBreakCount="1">
    <brk id="53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5"/>
  <sheetViews>
    <sheetView view="pageBreakPreview" zoomScale="60" zoomScaleNormal="100" workbookViewId="0">
      <pane ySplit="3" topLeftCell="A37" activePane="bottomLeft" state="frozen"/>
      <selection pane="bottomLeft" sqref="A1:D1"/>
    </sheetView>
  </sheetViews>
  <sheetFormatPr defaultRowHeight="13" x14ac:dyDescent="0.3"/>
  <cols>
    <col min="1" max="1" width="6" customWidth="1"/>
    <col min="2" max="2" width="66.6328125" customWidth="1"/>
    <col min="3" max="3" width="8.453125" bestFit="1" customWidth="1"/>
  </cols>
  <sheetData>
    <row r="1" spans="1:5" ht="39.75" customHeight="1" x14ac:dyDescent="0.3">
      <c r="A1" s="181" t="s">
        <v>226</v>
      </c>
      <c r="B1" s="181"/>
      <c r="C1" s="181"/>
      <c r="D1" s="181"/>
    </row>
    <row r="2" spans="1:5" ht="19.5" customHeight="1" x14ac:dyDescent="0.3">
      <c r="A2" s="181" t="s">
        <v>101</v>
      </c>
      <c r="B2" s="181"/>
      <c r="C2" s="181"/>
      <c r="D2" s="181"/>
    </row>
    <row r="3" spans="1:5" ht="35.25" customHeight="1" x14ac:dyDescent="0.3">
      <c r="A3" s="84" t="s">
        <v>17</v>
      </c>
      <c r="B3" s="83" t="s">
        <v>82</v>
      </c>
      <c r="C3" s="83" t="s">
        <v>173</v>
      </c>
      <c r="D3" s="83" t="s">
        <v>216</v>
      </c>
    </row>
    <row r="4" spans="1:5" ht="15.5" x14ac:dyDescent="0.3">
      <c r="A4" s="34" t="s">
        <v>8</v>
      </c>
      <c r="B4" s="35" t="s">
        <v>211</v>
      </c>
      <c r="C4" s="67">
        <f>+C5+C53+C75+C80+C83+C84+C85</f>
        <v>104567</v>
      </c>
      <c r="D4" s="67">
        <f>+D5+D53+D75+D80+D83+D84+D85</f>
        <v>102004</v>
      </c>
    </row>
    <row r="5" spans="1:5" ht="15.5" x14ac:dyDescent="0.35">
      <c r="A5" s="33" t="s">
        <v>7</v>
      </c>
      <c r="B5" s="36" t="s">
        <v>212</v>
      </c>
      <c r="C5" s="66">
        <f>+C6+C15+C46</f>
        <v>42570</v>
      </c>
      <c r="D5" s="66">
        <f>+D6+D15+D46</f>
        <v>36841</v>
      </c>
    </row>
    <row r="6" spans="1:5" ht="15.5" x14ac:dyDescent="0.35">
      <c r="A6" s="32" t="s">
        <v>6</v>
      </c>
      <c r="B6" s="37" t="s">
        <v>149</v>
      </c>
      <c r="C6" s="68">
        <f>+C7+C8+C9+C12+C13+C14</f>
        <v>3400</v>
      </c>
      <c r="D6" s="68">
        <f>+D7+D8+D9+D12+D13+D14</f>
        <v>2646</v>
      </c>
    </row>
    <row r="7" spans="1:5" ht="15.5" x14ac:dyDescent="0.3">
      <c r="A7" s="73" t="s">
        <v>5</v>
      </c>
      <c r="B7" s="74" t="s">
        <v>83</v>
      </c>
      <c r="C7" s="75">
        <v>500</v>
      </c>
      <c r="D7" s="75">
        <f>275+287</f>
        <v>562</v>
      </c>
    </row>
    <row r="8" spans="1:5" ht="15.5" x14ac:dyDescent="0.3">
      <c r="A8" s="73" t="s">
        <v>16</v>
      </c>
      <c r="B8" s="74" t="s">
        <v>84</v>
      </c>
      <c r="C8" s="75">
        <v>100</v>
      </c>
      <c r="D8" s="75">
        <v>160</v>
      </c>
    </row>
    <row r="9" spans="1:5" ht="15.5" x14ac:dyDescent="0.3">
      <c r="A9" s="73" t="s">
        <v>15</v>
      </c>
      <c r="B9" s="74" t="s">
        <v>100</v>
      </c>
      <c r="C9" s="75">
        <f>+C10+C11</f>
        <v>1100</v>
      </c>
      <c r="D9" s="75">
        <f>+D10+D11</f>
        <v>845</v>
      </c>
    </row>
    <row r="10" spans="1:5" ht="15.5" x14ac:dyDescent="0.35">
      <c r="A10" s="28" t="s">
        <v>14</v>
      </c>
      <c r="B10" s="30" t="s">
        <v>102</v>
      </c>
      <c r="C10" s="41">
        <v>600</v>
      </c>
      <c r="D10" s="41">
        <v>415</v>
      </c>
    </row>
    <row r="11" spans="1:5" ht="15.5" x14ac:dyDescent="0.35">
      <c r="A11" s="28" t="s">
        <v>13</v>
      </c>
      <c r="B11" s="30" t="s">
        <v>217</v>
      </c>
      <c r="C11" s="41">
        <v>500</v>
      </c>
      <c r="D11" s="41">
        <f>406+24</f>
        <v>430</v>
      </c>
    </row>
    <row r="12" spans="1:5" ht="15.5" x14ac:dyDescent="0.3">
      <c r="A12" s="73" t="s">
        <v>12</v>
      </c>
      <c r="B12" s="74" t="s">
        <v>85</v>
      </c>
      <c r="C12" s="75">
        <v>800</v>
      </c>
      <c r="D12" s="75">
        <f>510-135</f>
        <v>375</v>
      </c>
    </row>
    <row r="13" spans="1:5" ht="15.5" x14ac:dyDescent="0.3">
      <c r="A13" s="73">
        <v>10</v>
      </c>
      <c r="B13" s="74" t="s">
        <v>148</v>
      </c>
      <c r="C13" s="75">
        <v>300</v>
      </c>
      <c r="D13" s="75">
        <v>577</v>
      </c>
    </row>
    <row r="14" spans="1:5" ht="15.5" x14ac:dyDescent="0.3">
      <c r="A14" s="73" t="s">
        <v>10</v>
      </c>
      <c r="B14" s="74" t="s">
        <v>86</v>
      </c>
      <c r="C14" s="75">
        <v>600</v>
      </c>
      <c r="D14" s="75">
        <f>57+70</f>
        <v>127</v>
      </c>
    </row>
    <row r="15" spans="1:5" ht="15.5" x14ac:dyDescent="0.35">
      <c r="A15" s="32" t="s">
        <v>9</v>
      </c>
      <c r="B15" s="37" t="s">
        <v>213</v>
      </c>
      <c r="C15" s="68">
        <f>+C16+C17+C21+C22+C25+C28+C37+C40</f>
        <v>37160</v>
      </c>
      <c r="D15" s="68">
        <f>+D16+D17+D21+D22+D25+D28+D37+D40</f>
        <v>32580</v>
      </c>
      <c r="E15" s="43"/>
    </row>
    <row r="16" spans="1:5" ht="15.5" x14ac:dyDescent="0.35">
      <c r="A16" s="28" t="s">
        <v>19</v>
      </c>
      <c r="B16" s="76" t="s">
        <v>87</v>
      </c>
      <c r="C16" s="72">
        <v>300</v>
      </c>
      <c r="D16" s="72">
        <v>235</v>
      </c>
      <c r="E16" s="43"/>
    </row>
    <row r="17" spans="1:4" ht="15.5" x14ac:dyDescent="0.3">
      <c r="A17" s="73" t="s">
        <v>20</v>
      </c>
      <c r="B17" s="74" t="s">
        <v>150</v>
      </c>
      <c r="C17" s="75">
        <f>+C18+C19+C20</f>
        <v>2600</v>
      </c>
      <c r="D17" s="75">
        <f>+D18+D19+D20</f>
        <v>1620</v>
      </c>
    </row>
    <row r="18" spans="1:4" ht="15.5" x14ac:dyDescent="0.35">
      <c r="A18" s="28" t="s">
        <v>21</v>
      </c>
      <c r="B18" s="30" t="s">
        <v>115</v>
      </c>
      <c r="C18" s="41">
        <v>600</v>
      </c>
      <c r="D18" s="41">
        <v>74</v>
      </c>
    </row>
    <row r="19" spans="1:4" ht="15.5" x14ac:dyDescent="0.35">
      <c r="A19" s="28" t="s">
        <v>22</v>
      </c>
      <c r="B19" s="30" t="s">
        <v>155</v>
      </c>
      <c r="C19" s="41">
        <v>1200</v>
      </c>
      <c r="D19" s="41">
        <v>982</v>
      </c>
    </row>
    <row r="20" spans="1:4" ht="15.5" x14ac:dyDescent="0.35">
      <c r="A20" s="28" t="s">
        <v>23</v>
      </c>
      <c r="B20" s="30" t="s">
        <v>156</v>
      </c>
      <c r="C20" s="41">
        <v>800</v>
      </c>
      <c r="D20" s="41">
        <v>564</v>
      </c>
    </row>
    <row r="21" spans="1:4" ht="15.5" x14ac:dyDescent="0.3">
      <c r="A21" s="28" t="s">
        <v>24</v>
      </c>
      <c r="B21" s="31" t="s">
        <v>88</v>
      </c>
      <c r="C21" s="69">
        <v>3500</v>
      </c>
      <c r="D21" s="69">
        <v>3273</v>
      </c>
    </row>
    <row r="22" spans="1:4" ht="15.5" x14ac:dyDescent="0.3">
      <c r="A22" s="28" t="s">
        <v>25</v>
      </c>
      <c r="B22" s="31" t="s">
        <v>193</v>
      </c>
      <c r="C22" s="69">
        <f>+C23+C24</f>
        <v>7500</v>
      </c>
      <c r="D22" s="69">
        <f>+D23+D24</f>
        <v>7506</v>
      </c>
    </row>
    <row r="23" spans="1:4" ht="15.5" x14ac:dyDescent="0.35">
      <c r="A23" s="28" t="s">
        <v>26</v>
      </c>
      <c r="B23" s="30" t="s">
        <v>190</v>
      </c>
      <c r="C23" s="41">
        <v>6500</v>
      </c>
      <c r="D23" s="41">
        <v>7506</v>
      </c>
    </row>
    <row r="24" spans="1:4" ht="15.5" x14ac:dyDescent="0.35">
      <c r="A24" s="28" t="s">
        <v>27</v>
      </c>
      <c r="B24" s="30" t="s">
        <v>191</v>
      </c>
      <c r="C24" s="41">
        <v>1000</v>
      </c>
      <c r="D24" s="41">
        <v>0</v>
      </c>
    </row>
    <row r="25" spans="1:4" ht="15.5" x14ac:dyDescent="0.3">
      <c r="A25" s="28" t="s">
        <v>28</v>
      </c>
      <c r="B25" s="31" t="s">
        <v>194</v>
      </c>
      <c r="C25" s="69">
        <f>+C26+C27</f>
        <v>1200</v>
      </c>
      <c r="D25" s="69">
        <f>+D26+D27</f>
        <v>848</v>
      </c>
    </row>
    <row r="26" spans="1:4" ht="15.5" x14ac:dyDescent="0.35">
      <c r="A26" s="28" t="s">
        <v>29</v>
      </c>
      <c r="B26" s="30" t="s">
        <v>104</v>
      </c>
      <c r="C26" s="41">
        <v>700</v>
      </c>
      <c r="D26" s="41">
        <v>183</v>
      </c>
    </row>
    <row r="27" spans="1:4" ht="15.5" x14ac:dyDescent="0.35">
      <c r="A27" s="28" t="s">
        <v>30</v>
      </c>
      <c r="B27" s="30" t="s">
        <v>105</v>
      </c>
      <c r="C27" s="41">
        <v>500</v>
      </c>
      <c r="D27" s="41">
        <f>7817-2592-4560</f>
        <v>665</v>
      </c>
    </row>
    <row r="28" spans="1:4" ht="15.5" x14ac:dyDescent="0.3">
      <c r="A28" s="28" t="s">
        <v>31</v>
      </c>
      <c r="B28" s="31" t="s">
        <v>195</v>
      </c>
      <c r="C28" s="69">
        <f>SUM(C29:C36)</f>
        <v>5400</v>
      </c>
      <c r="D28" s="69">
        <f>SUM(D29:D36)</f>
        <v>3383</v>
      </c>
    </row>
    <row r="29" spans="1:4" ht="15.5" x14ac:dyDescent="0.35">
      <c r="A29" s="28" t="s">
        <v>32</v>
      </c>
      <c r="B29" s="30" t="s">
        <v>106</v>
      </c>
      <c r="C29" s="41">
        <v>300</v>
      </c>
      <c r="D29" s="41">
        <v>274</v>
      </c>
    </row>
    <row r="30" spans="1:4" ht="15.5" x14ac:dyDescent="0.35">
      <c r="A30" s="28" t="s">
        <v>33</v>
      </c>
      <c r="B30" s="30" t="s">
        <v>107</v>
      </c>
      <c r="C30" s="41">
        <v>500</v>
      </c>
      <c r="D30" s="41">
        <f>2214-2214</f>
        <v>0</v>
      </c>
    </row>
    <row r="31" spans="1:4" ht="15.5" x14ac:dyDescent="0.35">
      <c r="A31" s="28" t="s">
        <v>34</v>
      </c>
      <c r="B31" s="30" t="s">
        <v>108</v>
      </c>
      <c r="C31" s="41">
        <v>400</v>
      </c>
      <c r="D31" s="41">
        <v>0</v>
      </c>
    </row>
    <row r="32" spans="1:4" ht="15.5" x14ac:dyDescent="0.35">
      <c r="A32" s="28" t="s">
        <v>35</v>
      </c>
      <c r="B32" s="30" t="s">
        <v>109</v>
      </c>
      <c r="C32" s="41">
        <v>0</v>
      </c>
      <c r="D32" s="41">
        <f>724-324</f>
        <v>400</v>
      </c>
    </row>
    <row r="33" spans="1:4" ht="15.5" x14ac:dyDescent="0.35">
      <c r="A33" s="28" t="s">
        <v>36</v>
      </c>
      <c r="B33" s="30" t="s">
        <v>110</v>
      </c>
      <c r="C33" s="41">
        <v>200</v>
      </c>
      <c r="D33" s="41">
        <v>0</v>
      </c>
    </row>
    <row r="34" spans="1:4" ht="15.5" x14ac:dyDescent="0.35">
      <c r="A34" s="28" t="s">
        <v>37</v>
      </c>
      <c r="B34" s="30" t="s">
        <v>111</v>
      </c>
      <c r="C34" s="41">
        <v>600</v>
      </c>
      <c r="D34" s="41">
        <v>0</v>
      </c>
    </row>
    <row r="35" spans="1:4" ht="15.5" x14ac:dyDescent="0.35">
      <c r="A35" s="28" t="s">
        <v>38</v>
      </c>
      <c r="B35" s="30" t="s">
        <v>112</v>
      </c>
      <c r="C35" s="41">
        <v>3000</v>
      </c>
      <c r="D35" s="41">
        <v>2709</v>
      </c>
    </row>
    <row r="36" spans="1:4" ht="15.5" x14ac:dyDescent="0.35">
      <c r="A36" s="28" t="s">
        <v>39</v>
      </c>
      <c r="B36" s="30" t="s">
        <v>113</v>
      </c>
      <c r="C36" s="41">
        <v>400</v>
      </c>
      <c r="D36" s="41">
        <v>0</v>
      </c>
    </row>
    <row r="37" spans="1:4" ht="15.5" x14ac:dyDescent="0.3">
      <c r="A37" s="28" t="s">
        <v>40</v>
      </c>
      <c r="B37" s="31" t="s">
        <v>232</v>
      </c>
      <c r="C37" s="69">
        <f>+C38+C39</f>
        <v>3200</v>
      </c>
      <c r="D37" s="69">
        <f>+D38+D39</f>
        <v>1931</v>
      </c>
    </row>
    <row r="38" spans="1:4" ht="15.5" x14ac:dyDescent="0.35">
      <c r="A38" s="28" t="s">
        <v>41</v>
      </c>
      <c r="B38" s="30" t="s">
        <v>114</v>
      </c>
      <c r="C38" s="41">
        <v>2400</v>
      </c>
      <c r="D38" s="41">
        <f>1132+499-245</f>
        <v>1386</v>
      </c>
    </row>
    <row r="39" spans="1:4" ht="15.5" x14ac:dyDescent="0.35">
      <c r="A39" s="28" t="s">
        <v>42</v>
      </c>
      <c r="B39" s="30" t="s">
        <v>116</v>
      </c>
      <c r="C39" s="41">
        <v>800</v>
      </c>
      <c r="D39" s="41">
        <v>545</v>
      </c>
    </row>
    <row r="40" spans="1:4" ht="15.5" x14ac:dyDescent="0.3">
      <c r="A40" s="28" t="s">
        <v>43</v>
      </c>
      <c r="B40" s="31" t="s">
        <v>235</v>
      </c>
      <c r="C40" s="69">
        <f>+C41+C42+C43+C45+C44</f>
        <v>13460</v>
      </c>
      <c r="D40" s="69">
        <f>+D41+D42+D43+D45+D44</f>
        <v>13784</v>
      </c>
    </row>
    <row r="41" spans="1:4" ht="15.5" x14ac:dyDescent="0.35">
      <c r="A41" s="28" t="s">
        <v>44</v>
      </c>
      <c r="B41" s="30" t="s">
        <v>117</v>
      </c>
      <c r="C41" s="41">
        <v>10500</v>
      </c>
      <c r="D41" s="41">
        <v>10469</v>
      </c>
    </row>
    <row r="42" spans="1:4" ht="15.5" x14ac:dyDescent="0.35">
      <c r="A42" s="28" t="s">
        <v>45</v>
      </c>
      <c r="B42" s="30" t="s">
        <v>118</v>
      </c>
      <c r="C42" s="41">
        <v>60</v>
      </c>
      <c r="D42" s="41">
        <v>44</v>
      </c>
    </row>
    <row r="43" spans="1:4" ht="15.5" x14ac:dyDescent="0.35">
      <c r="A43" s="28" t="s">
        <v>46</v>
      </c>
      <c r="B43" s="30" t="s">
        <v>234</v>
      </c>
      <c r="C43" s="41">
        <v>0</v>
      </c>
      <c r="D43" s="41">
        <v>0</v>
      </c>
    </row>
    <row r="44" spans="1:4" ht="15.5" x14ac:dyDescent="0.35">
      <c r="A44" s="28" t="s">
        <v>47</v>
      </c>
      <c r="B44" s="30" t="s">
        <v>192</v>
      </c>
      <c r="C44" s="41">
        <v>900</v>
      </c>
      <c r="D44" s="41">
        <v>768</v>
      </c>
    </row>
    <row r="45" spans="1:4" ht="15.5" x14ac:dyDescent="0.35">
      <c r="A45" s="103" t="s">
        <v>48</v>
      </c>
      <c r="B45" s="39" t="s">
        <v>119</v>
      </c>
      <c r="C45" s="42">
        <v>2000</v>
      </c>
      <c r="D45" s="42">
        <f>3273-688-82</f>
        <v>2503</v>
      </c>
    </row>
    <row r="46" spans="1:4" ht="15.5" x14ac:dyDescent="0.35">
      <c r="A46" s="40" t="s">
        <v>49</v>
      </c>
      <c r="B46" s="37" t="s">
        <v>202</v>
      </c>
      <c r="C46" s="68">
        <f>+C47+C48+C49+C52</f>
        <v>2010</v>
      </c>
      <c r="D46" s="68">
        <f>+D47+D48+D49+D52</f>
        <v>1615</v>
      </c>
    </row>
    <row r="47" spans="1:4" ht="15.5" x14ac:dyDescent="0.3">
      <c r="A47" s="28" t="s">
        <v>50</v>
      </c>
      <c r="B47" s="31" t="s">
        <v>90</v>
      </c>
      <c r="C47" s="69">
        <v>300</v>
      </c>
      <c r="D47" s="69">
        <v>233</v>
      </c>
    </row>
    <row r="48" spans="1:4" ht="15.5" x14ac:dyDescent="0.3">
      <c r="A48" s="28" t="s">
        <v>51</v>
      </c>
      <c r="B48" s="31" t="s">
        <v>91</v>
      </c>
      <c r="C48" s="69">
        <v>1300</v>
      </c>
      <c r="D48" s="69">
        <v>1089</v>
      </c>
    </row>
    <row r="49" spans="1:4" ht="15.5" x14ac:dyDescent="0.3">
      <c r="A49" s="28" t="s">
        <v>52</v>
      </c>
      <c r="B49" s="31" t="s">
        <v>203</v>
      </c>
      <c r="C49" s="69">
        <f>+C50+C51</f>
        <v>300</v>
      </c>
      <c r="D49" s="69">
        <f>+D50+D51</f>
        <v>187</v>
      </c>
    </row>
    <row r="50" spans="1:4" ht="15.5" x14ac:dyDescent="0.35">
      <c r="A50" s="28" t="s">
        <v>53</v>
      </c>
      <c r="B50" s="30" t="s">
        <v>165</v>
      </c>
      <c r="C50" s="41">
        <v>150</v>
      </c>
      <c r="D50" s="41">
        <v>125</v>
      </c>
    </row>
    <row r="51" spans="1:4" ht="15.5" x14ac:dyDescent="0.35">
      <c r="A51" s="28" t="s">
        <v>54</v>
      </c>
      <c r="B51" s="30" t="s">
        <v>166</v>
      </c>
      <c r="C51" s="41">
        <v>150</v>
      </c>
      <c r="D51" s="41">
        <v>62</v>
      </c>
    </row>
    <row r="52" spans="1:4" ht="15.5" x14ac:dyDescent="0.3">
      <c r="A52" s="28" t="s">
        <v>55</v>
      </c>
      <c r="B52" s="38" t="s">
        <v>92</v>
      </c>
      <c r="C52" s="70">
        <v>110</v>
      </c>
      <c r="D52" s="70">
        <v>106</v>
      </c>
    </row>
    <row r="53" spans="1:4" ht="15.5" x14ac:dyDescent="0.35">
      <c r="A53" s="33" t="s">
        <v>56</v>
      </c>
      <c r="B53" s="36" t="s">
        <v>204</v>
      </c>
      <c r="C53" s="66">
        <f>+C54+C61</f>
        <v>58317</v>
      </c>
      <c r="D53" s="66">
        <f>+D54+D61</f>
        <v>56662</v>
      </c>
    </row>
    <row r="54" spans="1:4" ht="15.5" x14ac:dyDescent="0.35">
      <c r="A54" s="32" t="s">
        <v>58</v>
      </c>
      <c r="B54" s="37" t="s">
        <v>205</v>
      </c>
      <c r="C54" s="68">
        <f>SUM(C55:C60)</f>
        <v>38135</v>
      </c>
      <c r="D54" s="68">
        <f>SUM(D55:D60)</f>
        <v>38342</v>
      </c>
    </row>
    <row r="55" spans="1:4" ht="15.5" x14ac:dyDescent="0.3">
      <c r="A55" s="28" t="s">
        <v>59</v>
      </c>
      <c r="B55" s="31" t="s">
        <v>93</v>
      </c>
      <c r="C55" s="69">
        <v>37235</v>
      </c>
      <c r="D55" s="69">
        <f>34339+52+1012+847</f>
        <v>36250</v>
      </c>
    </row>
    <row r="56" spans="1:4" ht="15.5" x14ac:dyDescent="0.3">
      <c r="A56" s="28" t="s">
        <v>60</v>
      </c>
      <c r="B56" s="31" t="s">
        <v>57</v>
      </c>
      <c r="C56" s="69">
        <v>0</v>
      </c>
      <c r="D56" s="69">
        <v>1512</v>
      </c>
    </row>
    <row r="57" spans="1:4" ht="15.5" x14ac:dyDescent="0.3">
      <c r="A57" s="28" t="s">
        <v>147</v>
      </c>
      <c r="B57" s="31" t="s">
        <v>137</v>
      </c>
      <c r="C57" s="69">
        <v>0</v>
      </c>
      <c r="D57" s="69">
        <v>0</v>
      </c>
    </row>
    <row r="58" spans="1:4" ht="15.5" x14ac:dyDescent="0.3">
      <c r="A58" s="28" t="s">
        <v>61</v>
      </c>
      <c r="B58" s="31" t="s">
        <v>89</v>
      </c>
      <c r="C58" s="69">
        <v>300</v>
      </c>
      <c r="D58" s="69">
        <v>0</v>
      </c>
    </row>
    <row r="59" spans="1:4" ht="15.5" x14ac:dyDescent="0.3">
      <c r="A59" s="28" t="s">
        <v>62</v>
      </c>
      <c r="B59" s="31" t="s">
        <v>171</v>
      </c>
      <c r="C59" s="69">
        <v>400</v>
      </c>
      <c r="D59" s="69">
        <v>123</v>
      </c>
    </row>
    <row r="60" spans="1:4" ht="15.5" x14ac:dyDescent="0.3">
      <c r="A60" s="28" t="s">
        <v>63</v>
      </c>
      <c r="B60" s="31" t="s">
        <v>94</v>
      </c>
      <c r="C60" s="69">
        <v>200</v>
      </c>
      <c r="D60" s="69">
        <f>100+548-191</f>
        <v>457</v>
      </c>
    </row>
    <row r="61" spans="1:4" ht="15.5" x14ac:dyDescent="0.35">
      <c r="A61" s="32" t="s">
        <v>64</v>
      </c>
      <c r="B61" s="37" t="s">
        <v>206</v>
      </c>
      <c r="C61" s="68">
        <f>+C62+C67+C68+C69+C70+C74</f>
        <v>20182</v>
      </c>
      <c r="D61" s="68">
        <f>+D62+D67+D68+D69+D70+D74</f>
        <v>18320</v>
      </c>
    </row>
    <row r="62" spans="1:4" ht="15.5" x14ac:dyDescent="0.3">
      <c r="A62" s="28" t="s">
        <v>65</v>
      </c>
      <c r="B62" s="31" t="s">
        <v>207</v>
      </c>
      <c r="C62" s="69">
        <f>+C63+C64+C65+C66</f>
        <v>2582</v>
      </c>
      <c r="D62" s="69">
        <f>+D63+D64+D65+D66</f>
        <v>2798</v>
      </c>
    </row>
    <row r="63" spans="1:4" ht="15.5" x14ac:dyDescent="0.35">
      <c r="A63" s="28" t="s">
        <v>66</v>
      </c>
      <c r="B63" s="29" t="s">
        <v>120</v>
      </c>
      <c r="C63" s="41">
        <v>0</v>
      </c>
      <c r="D63" s="41">
        <v>0</v>
      </c>
    </row>
    <row r="64" spans="1:4" ht="15.5" x14ac:dyDescent="0.35">
      <c r="A64" s="28" t="s">
        <v>67</v>
      </c>
      <c r="B64" s="29" t="s">
        <v>167</v>
      </c>
      <c r="C64" s="41">
        <v>1862</v>
      </c>
      <c r="D64" s="41">
        <v>1715</v>
      </c>
    </row>
    <row r="65" spans="1:5" ht="15.5" x14ac:dyDescent="0.35">
      <c r="A65" s="28" t="s">
        <v>68</v>
      </c>
      <c r="B65" s="29" t="s">
        <v>121</v>
      </c>
      <c r="C65" s="41">
        <v>720</v>
      </c>
      <c r="D65" s="41">
        <v>1083</v>
      </c>
    </row>
    <row r="66" spans="1:5" ht="15.5" x14ac:dyDescent="0.35">
      <c r="A66" s="28" t="s">
        <v>69</v>
      </c>
      <c r="B66" s="29" t="s">
        <v>233</v>
      </c>
      <c r="C66" s="41">
        <v>0</v>
      </c>
      <c r="D66" s="41">
        <v>0</v>
      </c>
    </row>
    <row r="67" spans="1:5" ht="15.5" x14ac:dyDescent="0.3">
      <c r="A67" s="28" t="s">
        <v>70</v>
      </c>
      <c r="B67" s="31" t="s">
        <v>170</v>
      </c>
      <c r="C67" s="69">
        <v>300</v>
      </c>
      <c r="D67" s="69">
        <v>0</v>
      </c>
    </row>
    <row r="68" spans="1:5" ht="15.5" x14ac:dyDescent="0.3">
      <c r="A68" s="28" t="s">
        <v>71</v>
      </c>
      <c r="B68" s="31" t="s">
        <v>95</v>
      </c>
      <c r="C68" s="69">
        <v>300</v>
      </c>
      <c r="D68" s="69">
        <v>818</v>
      </c>
    </row>
    <row r="69" spans="1:5" ht="15.5" x14ac:dyDescent="0.3">
      <c r="A69" s="28" t="s">
        <v>72</v>
      </c>
      <c r="B69" s="31" t="s">
        <v>96</v>
      </c>
      <c r="C69" s="69">
        <v>8000</v>
      </c>
      <c r="D69" s="69">
        <f>9646-2640</f>
        <v>7006</v>
      </c>
    </row>
    <row r="70" spans="1:5" ht="15.5" x14ac:dyDescent="0.3">
      <c r="A70" s="28" t="s">
        <v>73</v>
      </c>
      <c r="B70" s="31" t="s">
        <v>208</v>
      </c>
      <c r="C70" s="69">
        <f>+C71+C72+C73</f>
        <v>1500</v>
      </c>
      <c r="D70" s="69">
        <f>+D71+D72+D73</f>
        <v>56</v>
      </c>
    </row>
    <row r="71" spans="1:5" ht="15.5" x14ac:dyDescent="0.35">
      <c r="A71" s="28" t="s">
        <v>74</v>
      </c>
      <c r="B71" s="29" t="s">
        <v>123</v>
      </c>
      <c r="C71" s="41">
        <v>600</v>
      </c>
      <c r="D71" s="41">
        <v>56</v>
      </c>
    </row>
    <row r="72" spans="1:5" ht="15.5" x14ac:dyDescent="0.35">
      <c r="A72" s="28" t="s">
        <v>75</v>
      </c>
      <c r="B72" s="29" t="s">
        <v>220</v>
      </c>
      <c r="C72" s="41">
        <v>900</v>
      </c>
      <c r="D72" s="41">
        <v>0</v>
      </c>
    </row>
    <row r="73" spans="1:5" ht="15.5" x14ac:dyDescent="0.35">
      <c r="A73" s="28" t="s">
        <v>76</v>
      </c>
      <c r="B73" s="29" t="s">
        <v>125</v>
      </c>
      <c r="C73" s="41">
        <v>0</v>
      </c>
      <c r="D73" s="41">
        <v>0</v>
      </c>
    </row>
    <row r="74" spans="1:5" ht="15.5" x14ac:dyDescent="0.3">
      <c r="A74" s="28" t="s">
        <v>77</v>
      </c>
      <c r="B74" s="31" t="s">
        <v>97</v>
      </c>
      <c r="C74" s="69">
        <v>7500</v>
      </c>
      <c r="D74" s="69">
        <v>7642</v>
      </c>
    </row>
    <row r="75" spans="1:5" ht="15.5" x14ac:dyDescent="0.35">
      <c r="A75" s="33" t="s">
        <v>78</v>
      </c>
      <c r="B75" s="36" t="s">
        <v>209</v>
      </c>
      <c r="C75" s="66">
        <f>+C76+C77+C78+C79</f>
        <v>3200</v>
      </c>
      <c r="D75" s="66">
        <f>+D76+D77+D78+D79</f>
        <v>3200</v>
      </c>
      <c r="E75" s="43"/>
    </row>
    <row r="76" spans="1:5" ht="15.5" x14ac:dyDescent="0.35">
      <c r="A76" s="32" t="s">
        <v>126</v>
      </c>
      <c r="B76" s="37" t="s">
        <v>98</v>
      </c>
      <c r="C76" s="68">
        <v>0</v>
      </c>
      <c r="D76" s="68">
        <v>0</v>
      </c>
    </row>
    <row r="77" spans="1:5" ht="15.5" x14ac:dyDescent="0.35">
      <c r="A77" s="32" t="s">
        <v>127</v>
      </c>
      <c r="B77" s="37" t="s">
        <v>219</v>
      </c>
      <c r="C77" s="68">
        <v>2000</v>
      </c>
      <c r="D77" s="68">
        <v>2000</v>
      </c>
    </row>
    <row r="78" spans="1:5" ht="15.5" x14ac:dyDescent="0.35">
      <c r="A78" s="32" t="s">
        <v>136</v>
      </c>
      <c r="B78" s="37" t="s">
        <v>172</v>
      </c>
      <c r="C78" s="68">
        <v>1200</v>
      </c>
      <c r="D78" s="68">
        <v>1200</v>
      </c>
    </row>
    <row r="79" spans="1:5" ht="15.5" x14ac:dyDescent="0.35">
      <c r="A79" s="32" t="s">
        <v>138</v>
      </c>
      <c r="B79" s="37" t="s">
        <v>99</v>
      </c>
      <c r="C79" s="68">
        <v>0</v>
      </c>
      <c r="D79" s="68">
        <v>0</v>
      </c>
    </row>
    <row r="80" spans="1:5" ht="15.5" x14ac:dyDescent="0.35">
      <c r="A80" s="33" t="s">
        <v>139</v>
      </c>
      <c r="B80" s="36" t="s">
        <v>210</v>
      </c>
      <c r="C80" s="66">
        <f>+C81+C82</f>
        <v>0</v>
      </c>
      <c r="D80" s="66">
        <f>+D81+D82</f>
        <v>152</v>
      </c>
    </row>
    <row r="81" spans="1:4" ht="15.5" x14ac:dyDescent="0.35">
      <c r="A81" s="32" t="s">
        <v>144</v>
      </c>
      <c r="B81" s="37" t="s">
        <v>168</v>
      </c>
      <c r="C81" s="68"/>
      <c r="D81" s="68">
        <f>622-470</f>
        <v>152</v>
      </c>
    </row>
    <row r="82" spans="1:4" ht="15.5" x14ac:dyDescent="0.35">
      <c r="A82" s="32" t="s">
        <v>198</v>
      </c>
      <c r="B82" s="37" t="s">
        <v>169</v>
      </c>
      <c r="C82" s="68"/>
      <c r="D82" s="68">
        <v>0</v>
      </c>
    </row>
    <row r="83" spans="1:4" ht="15.5" x14ac:dyDescent="0.35">
      <c r="A83" s="33" t="s">
        <v>199</v>
      </c>
      <c r="B83" s="36" t="s">
        <v>140</v>
      </c>
      <c r="C83" s="66">
        <v>0</v>
      </c>
      <c r="D83" s="66">
        <v>1014</v>
      </c>
    </row>
    <row r="84" spans="1:4" ht="15.5" x14ac:dyDescent="0.35">
      <c r="A84" s="33" t="s">
        <v>200</v>
      </c>
      <c r="B84" s="36" t="s">
        <v>236</v>
      </c>
      <c r="C84" s="66">
        <v>0</v>
      </c>
      <c r="D84" s="66">
        <v>3665</v>
      </c>
    </row>
    <row r="85" spans="1:4" ht="15.5" x14ac:dyDescent="0.35">
      <c r="A85" s="33" t="s">
        <v>201</v>
      </c>
      <c r="B85" s="36" t="s">
        <v>157</v>
      </c>
      <c r="C85" s="66">
        <f>55*12-180</f>
        <v>480</v>
      </c>
      <c r="D85" s="66">
        <v>470</v>
      </c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  <rowBreaks count="1" manualBreakCount="1">
    <brk id="45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5"/>
  <sheetViews>
    <sheetView view="pageBreakPreview" zoomScale="60" zoomScaleNormal="100" workbookViewId="0">
      <pane ySplit="3" topLeftCell="A40" activePane="bottomLeft" state="frozen"/>
      <selection pane="bottomLeft" activeCell="A52" sqref="A52:D52"/>
    </sheetView>
  </sheetViews>
  <sheetFormatPr defaultRowHeight="13" x14ac:dyDescent="0.3"/>
  <cols>
    <col min="1" max="1" width="5.81640625" bestFit="1" customWidth="1"/>
    <col min="2" max="2" width="70" customWidth="1"/>
    <col min="3" max="3" width="9.90625" bestFit="1" customWidth="1"/>
  </cols>
  <sheetData>
    <row r="1" spans="1:4" ht="33" customHeight="1" x14ac:dyDescent="0.3">
      <c r="A1" s="162" t="s">
        <v>227</v>
      </c>
      <c r="B1" s="163"/>
      <c r="C1" s="163"/>
      <c r="D1" s="164"/>
    </row>
    <row r="2" spans="1:4" ht="21" customHeight="1" x14ac:dyDescent="0.3">
      <c r="A2" s="162" t="s">
        <v>101</v>
      </c>
      <c r="B2" s="163"/>
      <c r="C2" s="163"/>
      <c r="D2" s="164"/>
    </row>
    <row r="3" spans="1:4" ht="30" x14ac:dyDescent="0.3">
      <c r="A3" s="71" t="s">
        <v>17</v>
      </c>
      <c r="B3" s="56" t="s">
        <v>82</v>
      </c>
      <c r="C3" s="56" t="s">
        <v>173</v>
      </c>
      <c r="D3" s="83" t="s">
        <v>216</v>
      </c>
    </row>
    <row r="4" spans="1:4" ht="15.5" x14ac:dyDescent="0.3">
      <c r="A4" s="34" t="s">
        <v>8</v>
      </c>
      <c r="B4" s="35" t="s">
        <v>211</v>
      </c>
      <c r="C4" s="67">
        <f>+C5+C53+C75+C80+C83+C84+C85</f>
        <v>5120</v>
      </c>
      <c r="D4" s="67">
        <f>+D5+D53+D75+D80+D83+D84+D85</f>
        <v>15198</v>
      </c>
    </row>
    <row r="5" spans="1:4" ht="15.5" x14ac:dyDescent="0.35">
      <c r="A5" s="33" t="s">
        <v>7</v>
      </c>
      <c r="B5" s="36" t="s">
        <v>212</v>
      </c>
      <c r="C5" s="66">
        <f>+C6+C15+C46</f>
        <v>5120</v>
      </c>
      <c r="D5" s="66">
        <f>+D6+D15+D46</f>
        <v>12367</v>
      </c>
    </row>
    <row r="6" spans="1:4" ht="15.5" x14ac:dyDescent="0.35">
      <c r="A6" s="32" t="s">
        <v>6</v>
      </c>
      <c r="B6" s="37" t="s">
        <v>149</v>
      </c>
      <c r="C6" s="68">
        <f>+C7+C8+C9+C12+C13+C14</f>
        <v>0</v>
      </c>
      <c r="D6" s="68">
        <f>+D7+D8+D9+D12+D13+D14</f>
        <v>135</v>
      </c>
    </row>
    <row r="7" spans="1:4" ht="15.5" x14ac:dyDescent="0.3">
      <c r="A7" s="73" t="s">
        <v>5</v>
      </c>
      <c r="B7" s="74" t="s">
        <v>83</v>
      </c>
      <c r="C7" s="75">
        <v>0</v>
      </c>
      <c r="D7" s="75">
        <v>0</v>
      </c>
    </row>
    <row r="8" spans="1:4" ht="15.5" x14ac:dyDescent="0.3">
      <c r="A8" s="73" t="s">
        <v>16</v>
      </c>
      <c r="B8" s="74" t="s">
        <v>84</v>
      </c>
      <c r="C8" s="75">
        <v>0</v>
      </c>
      <c r="D8" s="75">
        <v>0</v>
      </c>
    </row>
    <row r="9" spans="1:4" ht="15.5" x14ac:dyDescent="0.3">
      <c r="A9" s="73" t="s">
        <v>15</v>
      </c>
      <c r="B9" s="74" t="s">
        <v>100</v>
      </c>
      <c r="C9" s="75">
        <f>+C10+C11</f>
        <v>0</v>
      </c>
      <c r="D9" s="75">
        <f>+D10+D11</f>
        <v>0</v>
      </c>
    </row>
    <row r="10" spans="1:4" ht="15.5" x14ac:dyDescent="0.35">
      <c r="A10" s="28" t="s">
        <v>14</v>
      </c>
      <c r="B10" s="30" t="s">
        <v>102</v>
      </c>
      <c r="C10" s="41">
        <v>0</v>
      </c>
      <c r="D10" s="41">
        <v>0</v>
      </c>
    </row>
    <row r="11" spans="1:4" ht="15.5" x14ac:dyDescent="0.35">
      <c r="A11" s="28" t="s">
        <v>13</v>
      </c>
      <c r="B11" s="30" t="s">
        <v>103</v>
      </c>
      <c r="C11" s="41">
        <v>0</v>
      </c>
      <c r="D11" s="41">
        <v>0</v>
      </c>
    </row>
    <row r="12" spans="1:4" ht="15.5" x14ac:dyDescent="0.3">
      <c r="A12" s="73" t="s">
        <v>12</v>
      </c>
      <c r="B12" s="74" t="s">
        <v>85</v>
      </c>
      <c r="C12" s="75">
        <v>0</v>
      </c>
      <c r="D12" s="75">
        <v>135</v>
      </c>
    </row>
    <row r="13" spans="1:4" ht="15.5" x14ac:dyDescent="0.3">
      <c r="A13" s="73">
        <v>10</v>
      </c>
      <c r="B13" s="74" t="s">
        <v>148</v>
      </c>
      <c r="C13" s="75">
        <v>0</v>
      </c>
      <c r="D13" s="75">
        <v>0</v>
      </c>
    </row>
    <row r="14" spans="1:4" ht="15.5" x14ac:dyDescent="0.3">
      <c r="A14" s="73" t="s">
        <v>10</v>
      </c>
      <c r="B14" s="74" t="s">
        <v>86</v>
      </c>
      <c r="C14" s="75">
        <v>0</v>
      </c>
      <c r="D14" s="75">
        <v>0</v>
      </c>
    </row>
    <row r="15" spans="1:4" ht="15.5" x14ac:dyDescent="0.35">
      <c r="A15" s="32" t="s">
        <v>9</v>
      </c>
      <c r="B15" s="37" t="s">
        <v>213</v>
      </c>
      <c r="C15" s="68">
        <f>+C16+C17+C21+C22+C25+C28+C37+C40</f>
        <v>5120</v>
      </c>
      <c r="D15" s="68">
        <f>+D16+D17+D21+D22+D25+D28+D37+D40</f>
        <v>12232</v>
      </c>
    </row>
    <row r="16" spans="1:4" ht="15.5" x14ac:dyDescent="0.3">
      <c r="A16" s="73" t="s">
        <v>19</v>
      </c>
      <c r="B16" s="74" t="s">
        <v>87</v>
      </c>
      <c r="C16" s="75">
        <v>0</v>
      </c>
      <c r="D16" s="75">
        <v>0</v>
      </c>
    </row>
    <row r="17" spans="1:4" ht="15.5" x14ac:dyDescent="0.3">
      <c r="A17" s="73" t="s">
        <v>20</v>
      </c>
      <c r="B17" s="74" t="s">
        <v>150</v>
      </c>
      <c r="C17" s="75">
        <f>+C18+C19+C20</f>
        <v>0</v>
      </c>
      <c r="D17" s="75">
        <f>+D18+D19+D20</f>
        <v>0</v>
      </c>
    </row>
    <row r="18" spans="1:4" ht="15.5" x14ac:dyDescent="0.35">
      <c r="A18" s="28" t="s">
        <v>21</v>
      </c>
      <c r="B18" s="30" t="s">
        <v>115</v>
      </c>
      <c r="C18" s="41">
        <v>0</v>
      </c>
      <c r="D18" s="41">
        <v>0</v>
      </c>
    </row>
    <row r="19" spans="1:4" ht="15.5" x14ac:dyDescent="0.35">
      <c r="A19" s="28" t="s">
        <v>22</v>
      </c>
      <c r="B19" s="30" t="s">
        <v>155</v>
      </c>
      <c r="C19" s="41">
        <v>0</v>
      </c>
      <c r="D19" s="41">
        <v>0</v>
      </c>
    </row>
    <row r="20" spans="1:4" ht="15.5" x14ac:dyDescent="0.35">
      <c r="A20" s="28" t="s">
        <v>23</v>
      </c>
      <c r="B20" s="30" t="s">
        <v>156</v>
      </c>
      <c r="C20" s="41">
        <v>0</v>
      </c>
      <c r="D20" s="41">
        <v>0</v>
      </c>
    </row>
    <row r="21" spans="1:4" ht="15.5" x14ac:dyDescent="0.3">
      <c r="A21" s="73" t="s">
        <v>24</v>
      </c>
      <c r="B21" s="74" t="s">
        <v>88</v>
      </c>
      <c r="C21" s="75">
        <v>0</v>
      </c>
      <c r="D21" s="75">
        <v>0</v>
      </c>
    </row>
    <row r="22" spans="1:4" ht="15.5" x14ac:dyDescent="0.3">
      <c r="A22" s="73" t="s">
        <v>25</v>
      </c>
      <c r="B22" s="74" t="s">
        <v>193</v>
      </c>
      <c r="C22" s="75">
        <f>+C23+C24</f>
        <v>480</v>
      </c>
      <c r="D22" s="75">
        <f>+D23+D24</f>
        <v>497</v>
      </c>
    </row>
    <row r="23" spans="1:4" ht="15.5" x14ac:dyDescent="0.35">
      <c r="A23" s="28" t="s">
        <v>26</v>
      </c>
      <c r="B23" s="30" t="s">
        <v>190</v>
      </c>
      <c r="C23" s="41">
        <v>0</v>
      </c>
      <c r="D23" s="41">
        <v>0</v>
      </c>
    </row>
    <row r="24" spans="1:4" ht="15.5" x14ac:dyDescent="0.35">
      <c r="A24" s="28" t="s">
        <v>27</v>
      </c>
      <c r="B24" s="30" t="s">
        <v>191</v>
      </c>
      <c r="C24" s="41">
        <f>1500*0.32</f>
        <v>480</v>
      </c>
      <c r="D24" s="41">
        <v>497</v>
      </c>
    </row>
    <row r="25" spans="1:4" ht="15.5" x14ac:dyDescent="0.3">
      <c r="A25" s="73" t="s">
        <v>28</v>
      </c>
      <c r="B25" s="74" t="s">
        <v>194</v>
      </c>
      <c r="C25" s="75">
        <f>+C26+C27</f>
        <v>1280</v>
      </c>
      <c r="D25" s="75">
        <f>+D26+D27</f>
        <v>7205</v>
      </c>
    </row>
    <row r="26" spans="1:4" ht="15.5" x14ac:dyDescent="0.35">
      <c r="A26" s="28" t="s">
        <v>29</v>
      </c>
      <c r="B26" s="30" t="s">
        <v>104</v>
      </c>
      <c r="C26" s="41">
        <f>1000*0.32</f>
        <v>320</v>
      </c>
      <c r="D26" s="41">
        <f>38+15</f>
        <v>53</v>
      </c>
    </row>
    <row r="27" spans="1:4" ht="15.5" x14ac:dyDescent="0.35">
      <c r="A27" s="28" t="s">
        <v>30</v>
      </c>
      <c r="B27" s="30" t="s">
        <v>105</v>
      </c>
      <c r="C27" s="41">
        <f>3000*0.32</f>
        <v>960</v>
      </c>
      <c r="D27" s="41">
        <f>2592+4560</f>
        <v>7152</v>
      </c>
    </row>
    <row r="28" spans="1:4" ht="15.5" x14ac:dyDescent="0.3">
      <c r="A28" s="73" t="s">
        <v>31</v>
      </c>
      <c r="B28" s="74" t="s">
        <v>195</v>
      </c>
      <c r="C28" s="75">
        <f>SUM(C29:C36)</f>
        <v>3040</v>
      </c>
      <c r="D28" s="75">
        <f>SUM(D29:D36)</f>
        <v>3515</v>
      </c>
    </row>
    <row r="29" spans="1:4" ht="15.5" x14ac:dyDescent="0.35">
      <c r="A29" s="28" t="s">
        <v>32</v>
      </c>
      <c r="B29" s="30" t="s">
        <v>106</v>
      </c>
      <c r="C29" s="41">
        <v>0</v>
      </c>
      <c r="D29" s="41">
        <v>0</v>
      </c>
    </row>
    <row r="30" spans="1:4" ht="15.5" x14ac:dyDescent="0.35">
      <c r="A30" s="28" t="s">
        <v>33</v>
      </c>
      <c r="B30" s="30" t="s">
        <v>107</v>
      </c>
      <c r="C30" s="41">
        <f>8000*320/1000</f>
        <v>2560</v>
      </c>
      <c r="D30" s="41">
        <v>2214</v>
      </c>
    </row>
    <row r="31" spans="1:4" ht="15.5" x14ac:dyDescent="0.35">
      <c r="A31" s="28" t="s">
        <v>34</v>
      </c>
      <c r="B31" s="30" t="s">
        <v>108</v>
      </c>
      <c r="C31" s="41">
        <f>1500*0.32</f>
        <v>480</v>
      </c>
      <c r="D31" s="41">
        <f>497+480</f>
        <v>977</v>
      </c>
    </row>
    <row r="32" spans="1:4" ht="15.5" x14ac:dyDescent="0.35">
      <c r="A32" s="28" t="s">
        <v>35</v>
      </c>
      <c r="B32" s="30" t="s">
        <v>109</v>
      </c>
      <c r="C32" s="41">
        <v>0</v>
      </c>
      <c r="D32" s="41">
        <v>324</v>
      </c>
    </row>
    <row r="33" spans="1:4" ht="15.5" x14ac:dyDescent="0.35">
      <c r="A33" s="28" t="s">
        <v>36</v>
      </c>
      <c r="B33" s="30" t="s">
        <v>110</v>
      </c>
      <c r="C33" s="41">
        <v>0</v>
      </c>
      <c r="D33" s="41">
        <v>0</v>
      </c>
    </row>
    <row r="34" spans="1:4" ht="15.5" x14ac:dyDescent="0.35">
      <c r="A34" s="28" t="s">
        <v>37</v>
      </c>
      <c r="B34" s="30" t="s">
        <v>111</v>
      </c>
      <c r="C34" s="41">
        <v>0</v>
      </c>
      <c r="D34" s="41">
        <v>0</v>
      </c>
    </row>
    <row r="35" spans="1:4" ht="15.5" x14ac:dyDescent="0.35">
      <c r="A35" s="28" t="s">
        <v>38</v>
      </c>
      <c r="B35" s="30" t="s">
        <v>112</v>
      </c>
      <c r="C35" s="41">
        <v>0</v>
      </c>
      <c r="D35" s="41">
        <v>0</v>
      </c>
    </row>
    <row r="36" spans="1:4" ht="15.5" x14ac:dyDescent="0.35">
      <c r="A36" s="28" t="s">
        <v>39</v>
      </c>
      <c r="B36" s="30" t="s">
        <v>113</v>
      </c>
      <c r="C36" s="41">
        <v>0</v>
      </c>
      <c r="D36" s="41">
        <v>0</v>
      </c>
    </row>
    <row r="37" spans="1:4" ht="15.5" x14ac:dyDescent="0.3">
      <c r="A37" s="73" t="s">
        <v>40</v>
      </c>
      <c r="B37" s="74" t="s">
        <v>196</v>
      </c>
      <c r="C37" s="75">
        <f>+C38+C39</f>
        <v>320</v>
      </c>
      <c r="D37" s="75">
        <f>+D38+D39</f>
        <v>245</v>
      </c>
    </row>
    <row r="38" spans="1:4" ht="15.5" x14ac:dyDescent="0.35">
      <c r="A38" s="28" t="s">
        <v>41</v>
      </c>
      <c r="B38" s="30" t="s">
        <v>114</v>
      </c>
      <c r="C38" s="41">
        <f>1000*0.32</f>
        <v>320</v>
      </c>
      <c r="D38" s="41">
        <v>245</v>
      </c>
    </row>
    <row r="39" spans="1:4" ht="15.5" x14ac:dyDescent="0.35">
      <c r="A39" s="28" t="s">
        <v>42</v>
      </c>
      <c r="B39" s="30" t="s">
        <v>116</v>
      </c>
      <c r="C39" s="41">
        <v>0</v>
      </c>
      <c r="D39" s="41">
        <v>0</v>
      </c>
    </row>
    <row r="40" spans="1:4" ht="15.5" x14ac:dyDescent="0.3">
      <c r="A40" s="73" t="s">
        <v>43</v>
      </c>
      <c r="B40" s="74" t="s">
        <v>197</v>
      </c>
      <c r="C40" s="75">
        <f>+C41+C42+C43+C45+C44</f>
        <v>0</v>
      </c>
      <c r="D40" s="75">
        <f>+D41+D42+D43+D45+D44</f>
        <v>770</v>
      </c>
    </row>
    <row r="41" spans="1:4" ht="15.5" x14ac:dyDescent="0.35">
      <c r="A41" s="28" t="s">
        <v>44</v>
      </c>
      <c r="B41" s="30" t="s">
        <v>117</v>
      </c>
      <c r="C41" s="41">
        <v>0</v>
      </c>
      <c r="D41" s="41">
        <v>0</v>
      </c>
    </row>
    <row r="42" spans="1:4" ht="15.5" x14ac:dyDescent="0.35">
      <c r="A42" s="28" t="s">
        <v>45</v>
      </c>
      <c r="B42" s="30" t="s">
        <v>118</v>
      </c>
      <c r="C42" s="41">
        <v>0</v>
      </c>
      <c r="D42" s="41">
        <v>0</v>
      </c>
    </row>
    <row r="43" spans="1:4" ht="15.5" x14ac:dyDescent="0.35">
      <c r="A43" s="28" t="s">
        <v>46</v>
      </c>
      <c r="B43" s="30" t="s">
        <v>164</v>
      </c>
      <c r="C43" s="41">
        <v>0</v>
      </c>
      <c r="D43" s="41">
        <v>0</v>
      </c>
    </row>
    <row r="44" spans="1:4" ht="15.5" x14ac:dyDescent="0.35">
      <c r="A44" s="28" t="s">
        <v>47</v>
      </c>
      <c r="B44" s="30" t="s">
        <v>192</v>
      </c>
      <c r="C44" s="41">
        <v>0</v>
      </c>
      <c r="D44" s="41">
        <v>0</v>
      </c>
    </row>
    <row r="45" spans="1:4" ht="15.5" x14ac:dyDescent="0.35">
      <c r="A45" s="28" t="s">
        <v>48</v>
      </c>
      <c r="B45" s="30" t="s">
        <v>119</v>
      </c>
      <c r="C45" s="41">
        <v>0</v>
      </c>
      <c r="D45" s="41">
        <f>82+688</f>
        <v>770</v>
      </c>
    </row>
    <row r="46" spans="1:4" ht="15.5" x14ac:dyDescent="0.35">
      <c r="A46" s="82" t="s">
        <v>49</v>
      </c>
      <c r="B46" s="37" t="s">
        <v>202</v>
      </c>
      <c r="C46" s="68">
        <f>+C47+C48+C49+C52</f>
        <v>0</v>
      </c>
      <c r="D46" s="68">
        <f>+D47+D48+D49+D52</f>
        <v>0</v>
      </c>
    </row>
    <row r="47" spans="1:4" ht="15.5" x14ac:dyDescent="0.3">
      <c r="A47" s="73" t="s">
        <v>50</v>
      </c>
      <c r="B47" s="74" t="s">
        <v>90</v>
      </c>
      <c r="C47" s="75">
        <v>0</v>
      </c>
      <c r="D47" s="75">
        <v>0</v>
      </c>
    </row>
    <row r="48" spans="1:4" ht="15.5" x14ac:dyDescent="0.3">
      <c r="A48" s="80" t="s">
        <v>51</v>
      </c>
      <c r="B48" s="78" t="s">
        <v>91</v>
      </c>
      <c r="C48" s="79">
        <v>0</v>
      </c>
      <c r="D48" s="79">
        <v>0</v>
      </c>
    </row>
    <row r="49" spans="1:4" ht="15.5" x14ac:dyDescent="0.3">
      <c r="A49" s="73" t="s">
        <v>52</v>
      </c>
      <c r="B49" s="74" t="s">
        <v>203</v>
      </c>
      <c r="C49" s="75">
        <f>+C50+C51</f>
        <v>0</v>
      </c>
      <c r="D49" s="75">
        <f>+D50+D51</f>
        <v>0</v>
      </c>
    </row>
    <row r="50" spans="1:4" ht="15.5" x14ac:dyDescent="0.35">
      <c r="A50" s="28" t="s">
        <v>53</v>
      </c>
      <c r="B50" s="30" t="s">
        <v>165</v>
      </c>
      <c r="C50" s="41">
        <v>0</v>
      </c>
      <c r="D50" s="41">
        <v>0</v>
      </c>
    </row>
    <row r="51" spans="1:4" ht="15.5" x14ac:dyDescent="0.35">
      <c r="A51" s="28" t="s">
        <v>54</v>
      </c>
      <c r="B51" s="30" t="s">
        <v>166</v>
      </c>
      <c r="C51" s="41">
        <v>0</v>
      </c>
      <c r="D51" s="41">
        <v>0</v>
      </c>
    </row>
    <row r="52" spans="1:4" ht="15.5" x14ac:dyDescent="0.35">
      <c r="A52" s="80" t="s">
        <v>55</v>
      </c>
      <c r="B52" s="78" t="s">
        <v>92</v>
      </c>
      <c r="C52" s="81">
        <v>0</v>
      </c>
      <c r="D52" s="81">
        <v>0</v>
      </c>
    </row>
    <row r="53" spans="1:4" ht="15.5" x14ac:dyDescent="0.35">
      <c r="A53" s="33" t="s">
        <v>56</v>
      </c>
      <c r="B53" s="36" t="s">
        <v>204</v>
      </c>
      <c r="C53" s="66">
        <f>+C54+C61</f>
        <v>0</v>
      </c>
      <c r="D53" s="66">
        <f>+D54+D61</f>
        <v>2831</v>
      </c>
    </row>
    <row r="54" spans="1:4" ht="15.5" x14ac:dyDescent="0.35">
      <c r="A54" s="32" t="s">
        <v>58</v>
      </c>
      <c r="B54" s="37" t="s">
        <v>205</v>
      </c>
      <c r="C54" s="68">
        <f>SUM(C55:C60)</f>
        <v>0</v>
      </c>
      <c r="D54" s="68">
        <f>SUM(D55:D60)</f>
        <v>191</v>
      </c>
    </row>
    <row r="55" spans="1:4" ht="15.5" x14ac:dyDescent="0.3">
      <c r="A55" s="73" t="s">
        <v>59</v>
      </c>
      <c r="B55" s="74" t="s">
        <v>93</v>
      </c>
      <c r="C55" s="77">
        <v>0</v>
      </c>
      <c r="D55" s="77">
        <v>0</v>
      </c>
    </row>
    <row r="56" spans="1:4" ht="15.5" x14ac:dyDescent="0.3">
      <c r="A56" s="73" t="s">
        <v>60</v>
      </c>
      <c r="B56" s="74" t="s">
        <v>57</v>
      </c>
      <c r="C56" s="75">
        <v>0</v>
      </c>
      <c r="D56" s="75">
        <v>0</v>
      </c>
    </row>
    <row r="57" spans="1:4" ht="15.5" x14ac:dyDescent="0.3">
      <c r="A57" s="73" t="s">
        <v>147</v>
      </c>
      <c r="B57" s="74" t="s">
        <v>137</v>
      </c>
      <c r="C57" s="75">
        <v>0</v>
      </c>
      <c r="D57" s="75">
        <v>0</v>
      </c>
    </row>
    <row r="58" spans="1:4" ht="15.5" x14ac:dyDescent="0.3">
      <c r="A58" s="73" t="s">
        <v>61</v>
      </c>
      <c r="B58" s="74" t="s">
        <v>89</v>
      </c>
      <c r="C58" s="75">
        <v>0</v>
      </c>
      <c r="D58" s="75">
        <v>0</v>
      </c>
    </row>
    <row r="59" spans="1:4" ht="15.5" x14ac:dyDescent="0.3">
      <c r="A59" s="73" t="s">
        <v>62</v>
      </c>
      <c r="B59" s="74" t="s">
        <v>171</v>
      </c>
      <c r="C59" s="75">
        <v>0</v>
      </c>
      <c r="D59" s="75">
        <v>0</v>
      </c>
    </row>
    <row r="60" spans="1:4" ht="15.5" x14ac:dyDescent="0.3">
      <c r="A60" s="73" t="s">
        <v>63</v>
      </c>
      <c r="B60" s="74" t="s">
        <v>94</v>
      </c>
      <c r="C60" s="75">
        <v>0</v>
      </c>
      <c r="D60" s="75">
        <v>191</v>
      </c>
    </row>
    <row r="61" spans="1:4" ht="15.5" x14ac:dyDescent="0.35">
      <c r="A61" s="32" t="s">
        <v>64</v>
      </c>
      <c r="B61" s="37" t="s">
        <v>206</v>
      </c>
      <c r="C61" s="68">
        <f>+C62+C67+C68+C69+C70+C74</f>
        <v>0</v>
      </c>
      <c r="D61" s="68">
        <f>+D62+D67+D68+D69+D70+D74</f>
        <v>2640</v>
      </c>
    </row>
    <row r="62" spans="1:4" ht="15.5" x14ac:dyDescent="0.3">
      <c r="A62" s="73" t="s">
        <v>65</v>
      </c>
      <c r="B62" s="74" t="s">
        <v>207</v>
      </c>
      <c r="C62" s="75">
        <f>+C63+C64+C65+C66</f>
        <v>0</v>
      </c>
      <c r="D62" s="75">
        <f>+D63+D64+D65+D66</f>
        <v>0</v>
      </c>
    </row>
    <row r="63" spans="1:4" ht="15.5" x14ac:dyDescent="0.35">
      <c r="A63" s="28" t="s">
        <v>66</v>
      </c>
      <c r="B63" s="29" t="s">
        <v>120</v>
      </c>
      <c r="C63" s="41">
        <v>0</v>
      </c>
      <c r="D63" s="41">
        <v>0</v>
      </c>
    </row>
    <row r="64" spans="1:4" ht="15.5" x14ac:dyDescent="0.35">
      <c r="A64" s="28" t="s">
        <v>67</v>
      </c>
      <c r="B64" s="29" t="s">
        <v>167</v>
      </c>
      <c r="C64" s="41">
        <v>0</v>
      </c>
      <c r="D64" s="41">
        <v>0</v>
      </c>
    </row>
    <row r="65" spans="1:4" ht="15.5" x14ac:dyDescent="0.35">
      <c r="A65" s="28" t="s">
        <v>68</v>
      </c>
      <c r="B65" s="29" t="s">
        <v>121</v>
      </c>
      <c r="C65" s="41">
        <v>0</v>
      </c>
      <c r="D65" s="41">
        <v>0</v>
      </c>
    </row>
    <row r="66" spans="1:4" ht="15.5" x14ac:dyDescent="0.35">
      <c r="A66" s="28" t="s">
        <v>69</v>
      </c>
      <c r="B66" s="29" t="s">
        <v>122</v>
      </c>
      <c r="C66" s="41">
        <v>0</v>
      </c>
      <c r="D66" s="41">
        <v>0</v>
      </c>
    </row>
    <row r="67" spans="1:4" ht="15.5" x14ac:dyDescent="0.3">
      <c r="A67" s="73" t="s">
        <v>70</v>
      </c>
      <c r="B67" s="74" t="s">
        <v>170</v>
      </c>
      <c r="C67" s="75">
        <v>0</v>
      </c>
      <c r="D67" s="75">
        <v>0</v>
      </c>
    </row>
    <row r="68" spans="1:4" ht="15.5" x14ac:dyDescent="0.3">
      <c r="A68" s="73" t="s">
        <v>71</v>
      </c>
      <c r="B68" s="74" t="s">
        <v>95</v>
      </c>
      <c r="C68" s="75">
        <v>0</v>
      </c>
      <c r="D68" s="75">
        <v>0</v>
      </c>
    </row>
    <row r="69" spans="1:4" ht="15.5" x14ac:dyDescent="0.3">
      <c r="A69" s="73" t="s">
        <v>72</v>
      </c>
      <c r="B69" s="74" t="s">
        <v>96</v>
      </c>
      <c r="C69" s="75">
        <v>0</v>
      </c>
      <c r="D69" s="75">
        <v>2640</v>
      </c>
    </row>
    <row r="70" spans="1:4" ht="15.5" x14ac:dyDescent="0.3">
      <c r="A70" s="73" t="s">
        <v>73</v>
      </c>
      <c r="B70" s="74" t="s">
        <v>208</v>
      </c>
      <c r="C70" s="75">
        <f>+C71+C72+C73</f>
        <v>0</v>
      </c>
      <c r="D70" s="75">
        <f>+D71+D72+D73</f>
        <v>0</v>
      </c>
    </row>
    <row r="71" spans="1:4" ht="15.5" x14ac:dyDescent="0.35">
      <c r="A71" s="28" t="s">
        <v>74</v>
      </c>
      <c r="B71" s="29" t="s">
        <v>123</v>
      </c>
      <c r="C71" s="41">
        <v>0</v>
      </c>
      <c r="D71" s="41">
        <v>0</v>
      </c>
    </row>
    <row r="72" spans="1:4" ht="15.5" x14ac:dyDescent="0.35">
      <c r="A72" s="28" t="s">
        <v>75</v>
      </c>
      <c r="B72" s="29" t="s">
        <v>124</v>
      </c>
      <c r="C72" s="41">
        <v>0</v>
      </c>
      <c r="D72" s="41">
        <v>0</v>
      </c>
    </row>
    <row r="73" spans="1:4" ht="15.5" x14ac:dyDescent="0.35">
      <c r="A73" s="28" t="s">
        <v>76</v>
      </c>
      <c r="B73" s="29" t="s">
        <v>125</v>
      </c>
      <c r="C73" s="41">
        <v>0</v>
      </c>
      <c r="D73" s="41">
        <v>0</v>
      </c>
    </row>
    <row r="74" spans="1:4" ht="15.5" x14ac:dyDescent="0.3">
      <c r="A74" s="73" t="s">
        <v>77</v>
      </c>
      <c r="B74" s="74" t="s">
        <v>97</v>
      </c>
      <c r="C74" s="75">
        <v>0</v>
      </c>
      <c r="D74" s="75">
        <v>0</v>
      </c>
    </row>
    <row r="75" spans="1:4" ht="15.5" x14ac:dyDescent="0.35">
      <c r="A75" s="33" t="s">
        <v>78</v>
      </c>
      <c r="B75" s="36" t="s">
        <v>209</v>
      </c>
      <c r="C75" s="66">
        <f>+C76+C77+C78+C79</f>
        <v>0</v>
      </c>
      <c r="D75" s="66">
        <f>+D76+D77+D78+D79</f>
        <v>0</v>
      </c>
    </row>
    <row r="76" spans="1:4" ht="15.5" x14ac:dyDescent="0.35">
      <c r="A76" s="32" t="s">
        <v>126</v>
      </c>
      <c r="B76" s="37" t="s">
        <v>98</v>
      </c>
      <c r="C76" s="68">
        <v>0</v>
      </c>
      <c r="D76" s="68">
        <v>0</v>
      </c>
    </row>
    <row r="77" spans="1:4" ht="15.5" x14ac:dyDescent="0.35">
      <c r="A77" s="32" t="s">
        <v>127</v>
      </c>
      <c r="B77" s="37" t="s">
        <v>219</v>
      </c>
      <c r="C77" s="68">
        <v>0</v>
      </c>
      <c r="D77" s="68">
        <v>0</v>
      </c>
    </row>
    <row r="78" spans="1:4" ht="15.5" x14ac:dyDescent="0.35">
      <c r="A78" s="32" t="s">
        <v>136</v>
      </c>
      <c r="B78" s="37" t="s">
        <v>172</v>
      </c>
      <c r="C78" s="68">
        <v>0</v>
      </c>
      <c r="D78" s="68">
        <v>0</v>
      </c>
    </row>
    <row r="79" spans="1:4" ht="15.5" x14ac:dyDescent="0.35">
      <c r="A79" s="32" t="s">
        <v>138</v>
      </c>
      <c r="B79" s="37" t="s">
        <v>99</v>
      </c>
      <c r="C79" s="68">
        <v>0</v>
      </c>
      <c r="D79" s="68">
        <v>0</v>
      </c>
    </row>
    <row r="80" spans="1:4" ht="15.5" x14ac:dyDescent="0.35">
      <c r="A80" s="33" t="s">
        <v>139</v>
      </c>
      <c r="B80" s="36" t="s">
        <v>210</v>
      </c>
      <c r="C80" s="66">
        <f>+C81+C82</f>
        <v>0</v>
      </c>
      <c r="D80" s="66">
        <f>+D81+D82</f>
        <v>0</v>
      </c>
    </row>
    <row r="81" spans="1:4" ht="15.5" x14ac:dyDescent="0.35">
      <c r="A81" s="32" t="s">
        <v>144</v>
      </c>
      <c r="B81" s="37" t="s">
        <v>168</v>
      </c>
      <c r="C81" s="68">
        <v>0</v>
      </c>
      <c r="D81" s="68">
        <v>0</v>
      </c>
    </row>
    <row r="82" spans="1:4" ht="15.5" x14ac:dyDescent="0.35">
      <c r="A82" s="32" t="s">
        <v>198</v>
      </c>
      <c r="B82" s="37" t="s">
        <v>169</v>
      </c>
      <c r="C82" s="68">
        <v>0</v>
      </c>
      <c r="D82" s="68">
        <v>0</v>
      </c>
    </row>
    <row r="83" spans="1:4" ht="15.5" x14ac:dyDescent="0.35">
      <c r="A83" s="33" t="s">
        <v>199</v>
      </c>
      <c r="B83" s="36" t="s">
        <v>140</v>
      </c>
      <c r="C83" s="66">
        <v>0</v>
      </c>
      <c r="D83" s="66">
        <v>0</v>
      </c>
    </row>
    <row r="84" spans="1:4" ht="15.5" x14ac:dyDescent="0.35">
      <c r="A84" s="33" t="s">
        <v>200</v>
      </c>
      <c r="B84" s="36" t="s">
        <v>236</v>
      </c>
      <c r="C84" s="66">
        <v>0</v>
      </c>
      <c r="D84" s="66">
        <v>0</v>
      </c>
    </row>
    <row r="85" spans="1:4" ht="15.5" x14ac:dyDescent="0.35">
      <c r="A85" s="33" t="s">
        <v>201</v>
      </c>
      <c r="B85" s="36" t="s">
        <v>157</v>
      </c>
      <c r="C85" s="66">
        <v>0</v>
      </c>
      <c r="D85" s="66">
        <v>0</v>
      </c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  <rowBreaks count="1" manualBreakCount="1">
    <brk id="52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8</vt:i4>
      </vt:variant>
    </vt:vector>
  </HeadingPairs>
  <TitlesOfParts>
    <vt:vector size="14" baseType="lpstr">
      <vt:lpstr>fedlap</vt:lpstr>
      <vt:lpstr>Összegző</vt:lpstr>
      <vt:lpstr>Bevételek</vt:lpstr>
      <vt:lpstr>Költségek</vt:lpstr>
      <vt:lpstr>Titkárság költségei</vt:lpstr>
      <vt:lpstr>Pályázatok költségei</vt:lpstr>
      <vt:lpstr>Költségek!Nyomtatási_cím</vt:lpstr>
      <vt:lpstr>'Pályázatok költségei'!Nyomtatási_cím</vt:lpstr>
      <vt:lpstr>'Titkárság költségei'!Nyomtatási_cím</vt:lpstr>
      <vt:lpstr>Bevételek!Nyomtatási_terület</vt:lpstr>
      <vt:lpstr>fedlap!Nyomtatási_terület</vt:lpstr>
      <vt:lpstr>Költségek!Nyomtatási_terület</vt:lpstr>
      <vt:lpstr>'Pályázatok költségei'!Nyomtatási_terület</vt:lpstr>
      <vt:lpstr>'Titkárság költségei'!Nyomtatási_terület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Kézdi Árpád Dr.</dc:creator>
  <cp:lastModifiedBy>Dr. Gyergyák Ferenc</cp:lastModifiedBy>
  <cp:lastPrinted>2020-06-04T07:29:32Z</cp:lastPrinted>
  <dcterms:created xsi:type="dcterms:W3CDTF">1998-12-22T17:08:32Z</dcterms:created>
  <dcterms:modified xsi:type="dcterms:W3CDTF">2020-06-04T07:33:07Z</dcterms:modified>
</cp:coreProperties>
</file>